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G_IA\FTT\01 Formación\12 NORMATIVA\2 Convocatorias\2024\01.1 Formatos\2024 Formatos\"/>
    </mc:Choice>
  </mc:AlternateContent>
  <bookViews>
    <workbookView xWindow="-120" yWindow="-120" windowWidth="19440" windowHeight="13740"/>
  </bookViews>
  <sheets>
    <sheet name="FMG09-SFTT-43" sheetId="2" r:id="rId1"/>
    <sheet name="Nota 1" sheetId="6" r:id="rId2"/>
    <sheet name="Cálculos CAT v113" sheetId="4" r:id="rId3"/>
  </sheets>
  <definedNames>
    <definedName name="_xlnm._FilterDatabase" localSheetId="2" hidden="1">'Cálculos CAT v113'!$A$5:$AJ$197</definedName>
    <definedName name="_xlnm._FilterDatabase" localSheetId="0" hidden="1">'FMG09-SFTT-43'!$A$3:$V$32</definedName>
    <definedName name="_xlnm._FilterDatabase" localSheetId="1" hidden="1">'Nota 1'!$A$4:$G$6</definedName>
    <definedName name="_Hlk536210723" localSheetId="1">'Nota 1'!#REF!</definedName>
    <definedName name="_xlnm.Print_Area" localSheetId="2">'Cálculos CAT v113'!$A$1:$AK$197</definedName>
    <definedName name="_xlnm.Print_Area" localSheetId="1">'Nota 1'!$A$4:$G$6</definedName>
    <definedName name="_xlnm.Print_Titles" localSheetId="0">'FMG09-SFTT-43'!$1:$3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G4" i="2" l="1"/>
  <c r="I4" i="2" s="1"/>
  <c r="G5" i="2"/>
  <c r="I5" i="2" s="1"/>
  <c r="G6" i="2"/>
  <c r="I6" i="2" s="1"/>
  <c r="H23" i="2"/>
  <c r="J23" i="2"/>
  <c r="K23" i="2"/>
  <c r="L23" i="2"/>
  <c r="M23" i="2"/>
  <c r="N23" i="2"/>
  <c r="O23" i="2"/>
  <c r="R23" i="2"/>
  <c r="T23" i="2" s="1"/>
  <c r="S23" i="2"/>
  <c r="H24" i="2"/>
  <c r="J24" i="2"/>
  <c r="K24" i="2"/>
  <c r="L24" i="2"/>
  <c r="M24" i="2"/>
  <c r="N24" i="2"/>
  <c r="O24" i="2"/>
  <c r="R24" i="2"/>
  <c r="T24" i="2" s="1"/>
  <c r="S24" i="2"/>
  <c r="H25" i="2"/>
  <c r="J25" i="2"/>
  <c r="K25" i="2"/>
  <c r="L25" i="2"/>
  <c r="M25" i="2"/>
  <c r="N25" i="2"/>
  <c r="O25" i="2"/>
  <c r="R25" i="2"/>
  <c r="S25" i="2"/>
  <c r="T25" i="2"/>
  <c r="G29" i="2" l="1"/>
  <c r="U30" i="2"/>
  <c r="S13" i="2"/>
  <c r="S14" i="2"/>
  <c r="S15" i="2"/>
  <c r="S16" i="2"/>
  <c r="S17" i="2"/>
  <c r="S18" i="2"/>
  <c r="S19" i="2"/>
  <c r="S20" i="2"/>
  <c r="S21" i="2"/>
  <c r="S22" i="2"/>
  <c r="S26" i="2"/>
  <c r="S27" i="2"/>
  <c r="S28" i="2"/>
  <c r="R13" i="2"/>
  <c r="T13" i="2" s="1"/>
  <c r="R14" i="2"/>
  <c r="T14" i="2" s="1"/>
  <c r="R15" i="2"/>
  <c r="T15" i="2" s="1"/>
  <c r="R16" i="2"/>
  <c r="T16" i="2" s="1"/>
  <c r="R17" i="2"/>
  <c r="T17" i="2" s="1"/>
  <c r="R18" i="2"/>
  <c r="T18" i="2" s="1"/>
  <c r="R19" i="2"/>
  <c r="T19" i="2" s="1"/>
  <c r="R20" i="2"/>
  <c r="T20" i="2" s="1"/>
  <c r="R21" i="2"/>
  <c r="T21" i="2" s="1"/>
  <c r="R22" i="2"/>
  <c r="T22" i="2" s="1"/>
  <c r="R26" i="2"/>
  <c r="T26" i="2" s="1"/>
  <c r="R27" i="2"/>
  <c r="T27" i="2" s="1"/>
  <c r="R28" i="2"/>
  <c r="T28" i="2" s="1"/>
  <c r="O13" i="2"/>
  <c r="O14" i="2"/>
  <c r="O15" i="2"/>
  <c r="O16" i="2"/>
  <c r="O17" i="2"/>
  <c r="O18" i="2"/>
  <c r="O19" i="2"/>
  <c r="O20" i="2"/>
  <c r="O21" i="2"/>
  <c r="O22" i="2"/>
  <c r="O26" i="2"/>
  <c r="O27" i="2"/>
  <c r="O28" i="2"/>
  <c r="N13" i="2"/>
  <c r="N14" i="2"/>
  <c r="N15" i="2"/>
  <c r="N16" i="2"/>
  <c r="N17" i="2"/>
  <c r="N18" i="2"/>
  <c r="N19" i="2"/>
  <c r="N20" i="2"/>
  <c r="N21" i="2"/>
  <c r="N22" i="2"/>
  <c r="N26" i="2"/>
  <c r="N27" i="2"/>
  <c r="N28" i="2"/>
  <c r="M13" i="2"/>
  <c r="M14" i="2"/>
  <c r="M15" i="2"/>
  <c r="M16" i="2"/>
  <c r="M17" i="2"/>
  <c r="M18" i="2"/>
  <c r="M19" i="2"/>
  <c r="M20" i="2"/>
  <c r="M21" i="2"/>
  <c r="M22" i="2"/>
  <c r="M26" i="2"/>
  <c r="M27" i="2"/>
  <c r="M28" i="2"/>
  <c r="L28" i="2"/>
  <c r="L13" i="2"/>
  <c r="L14" i="2"/>
  <c r="L15" i="2"/>
  <c r="L16" i="2"/>
  <c r="L17" i="2"/>
  <c r="L18" i="2"/>
  <c r="L19" i="2"/>
  <c r="L20" i="2"/>
  <c r="L21" i="2"/>
  <c r="L22" i="2"/>
  <c r="L26" i="2"/>
  <c r="L27" i="2"/>
  <c r="K27" i="2"/>
  <c r="K28" i="2"/>
  <c r="K13" i="2"/>
  <c r="K14" i="2"/>
  <c r="K15" i="2"/>
  <c r="K16" i="2"/>
  <c r="K17" i="2"/>
  <c r="K18" i="2"/>
  <c r="K19" i="2"/>
  <c r="K20" i="2"/>
  <c r="K21" i="2"/>
  <c r="K22" i="2"/>
  <c r="K26" i="2"/>
  <c r="J13" i="2"/>
  <c r="J14" i="2"/>
  <c r="J15" i="2"/>
  <c r="J16" i="2"/>
  <c r="J17" i="2"/>
  <c r="J18" i="2"/>
  <c r="J19" i="2"/>
  <c r="J20" i="2"/>
  <c r="J21" i="2"/>
  <c r="J22" i="2"/>
  <c r="J26" i="2"/>
  <c r="J27" i="2"/>
  <c r="J28" i="2"/>
  <c r="H13" i="2"/>
  <c r="H14" i="2"/>
  <c r="H15" i="2"/>
  <c r="H16" i="2"/>
  <c r="H17" i="2"/>
  <c r="H18" i="2"/>
  <c r="H19" i="2"/>
  <c r="H20" i="2"/>
  <c r="H21" i="2"/>
  <c r="H22" i="2"/>
  <c r="H26" i="2"/>
  <c r="H27" i="2"/>
  <c r="H28" i="2"/>
  <c r="G12" i="2" l="1"/>
  <c r="I12" i="2" s="1"/>
  <c r="N12" i="2" l="1"/>
  <c r="J12" i="2"/>
  <c r="H12" i="2"/>
  <c r="O12" i="2"/>
  <c r="M12" i="2"/>
  <c r="L12" i="2"/>
  <c r="K12" i="2"/>
  <c r="G7" i="2"/>
  <c r="I7" i="2" s="1"/>
  <c r="G10" i="2"/>
  <c r="I10" i="2" s="1"/>
  <c r="G11" i="2"/>
  <c r="I11" i="2" s="1"/>
  <c r="O10" i="2" l="1"/>
  <c r="M10" i="2"/>
  <c r="L10" i="2"/>
  <c r="R10" i="2" s="1"/>
  <c r="K10" i="2"/>
  <c r="N10" i="2"/>
  <c r="J10" i="2"/>
  <c r="H10" i="2"/>
  <c r="R12" i="2"/>
  <c r="S12" i="2" s="1"/>
  <c r="H7" i="2"/>
  <c r="N7" i="2"/>
  <c r="L7" i="2"/>
  <c r="M7" i="2"/>
  <c r="J7" i="2"/>
  <c r="K11" i="2"/>
  <c r="L11" i="2"/>
  <c r="M11" i="2"/>
  <c r="O11" i="2"/>
  <c r="H11" i="2"/>
  <c r="J11" i="2"/>
  <c r="N11" i="2"/>
  <c r="G8" i="2"/>
  <c r="I8" i="2" s="1"/>
  <c r="G9" i="2"/>
  <c r="I9" i="2" s="1"/>
  <c r="S10" i="2" l="1"/>
  <c r="N8" i="2"/>
  <c r="M8" i="2"/>
  <c r="J8" i="2"/>
  <c r="H8" i="2"/>
  <c r="L8" i="2"/>
  <c r="L6" i="2"/>
  <c r="H6" i="2"/>
  <c r="N6" i="2"/>
  <c r="J6" i="2"/>
  <c r="M6" i="2"/>
  <c r="L9" i="2"/>
  <c r="H9" i="2"/>
  <c r="N9" i="2"/>
  <c r="J9" i="2"/>
  <c r="M9" i="2"/>
  <c r="N5" i="2"/>
  <c r="J5" i="2"/>
  <c r="M5" i="2"/>
  <c r="L5" i="2"/>
  <c r="H5" i="2"/>
  <c r="L4" i="2"/>
  <c r="N4" i="2"/>
  <c r="J4" i="2"/>
  <c r="M4" i="2"/>
  <c r="H4" i="2"/>
  <c r="R11" i="2"/>
  <c r="S11" i="2" s="1"/>
  <c r="Q29" i="2"/>
  <c r="K194" i="4" l="1"/>
  <c r="K193" i="4"/>
  <c r="AH191" i="4"/>
  <c r="AC191" i="4"/>
  <c r="AB191" i="4"/>
  <c r="G191" i="4"/>
  <c r="AH190" i="4"/>
  <c r="L190" i="4" s="1"/>
  <c r="AC190" i="4"/>
  <c r="AD190" i="4" s="1"/>
  <c r="AB190" i="4"/>
  <c r="G190" i="4"/>
  <c r="AH189" i="4"/>
  <c r="AC189" i="4"/>
  <c r="AB189" i="4"/>
  <c r="G189" i="4"/>
  <c r="AH188" i="4"/>
  <c r="AC188" i="4"/>
  <c r="AD188" i="4" s="1"/>
  <c r="AB188" i="4"/>
  <c r="G188" i="4"/>
  <c r="AH187" i="4"/>
  <c r="L187" i="4" s="1"/>
  <c r="AC187" i="4"/>
  <c r="AB187" i="4"/>
  <c r="G187" i="4"/>
  <c r="AH186" i="4"/>
  <c r="L186" i="4" s="1"/>
  <c r="AC186" i="4"/>
  <c r="AB186" i="4"/>
  <c r="G186" i="4"/>
  <c r="AH185" i="4"/>
  <c r="L185" i="4" s="1"/>
  <c r="AC185" i="4"/>
  <c r="AB185" i="4"/>
  <c r="G185" i="4"/>
  <c r="AH184" i="4"/>
  <c r="O5" i="2" s="1"/>
  <c r="R5" i="2" s="1"/>
  <c r="AC184" i="4"/>
  <c r="AB184" i="4"/>
  <c r="G184" i="4"/>
  <c r="K5" i="2" s="1"/>
  <c r="AH183" i="4"/>
  <c r="AC183" i="4"/>
  <c r="AB183" i="4"/>
  <c r="G183" i="4"/>
  <c r="AH182" i="4"/>
  <c r="L182" i="4" s="1"/>
  <c r="AC182" i="4"/>
  <c r="AB182" i="4"/>
  <c r="G182" i="4"/>
  <c r="AH181" i="4"/>
  <c r="AC181" i="4"/>
  <c r="AB181" i="4"/>
  <c r="G181" i="4"/>
  <c r="AH180" i="4"/>
  <c r="AC180" i="4"/>
  <c r="AB180" i="4"/>
  <c r="G180" i="4"/>
  <c r="AH179" i="4"/>
  <c r="AC179" i="4"/>
  <c r="AB179" i="4"/>
  <c r="G179" i="4"/>
  <c r="AH178" i="4"/>
  <c r="AC178" i="4"/>
  <c r="AB178" i="4"/>
  <c r="G178" i="4"/>
  <c r="AH177" i="4"/>
  <c r="AC177" i="4"/>
  <c r="AB177" i="4"/>
  <c r="G177" i="4"/>
  <c r="AH176" i="4"/>
  <c r="AC176" i="4"/>
  <c r="AB176" i="4"/>
  <c r="G176" i="4"/>
  <c r="AH175" i="4"/>
  <c r="AC175" i="4"/>
  <c r="AB175" i="4"/>
  <c r="G175" i="4"/>
  <c r="AH174" i="4"/>
  <c r="AC174" i="4"/>
  <c r="AB174" i="4"/>
  <c r="G174" i="4"/>
  <c r="AH173" i="4"/>
  <c r="AC173" i="4"/>
  <c r="AB173" i="4"/>
  <c r="G173" i="4"/>
  <c r="AH172" i="4"/>
  <c r="AC172" i="4"/>
  <c r="AB172" i="4"/>
  <c r="G172" i="4"/>
  <c r="AH171" i="4"/>
  <c r="AC171" i="4"/>
  <c r="AB171" i="4"/>
  <c r="G171" i="4"/>
  <c r="AH170" i="4"/>
  <c r="L170" i="4" s="1"/>
  <c r="AC170" i="4"/>
  <c r="AB170" i="4"/>
  <c r="G170" i="4"/>
  <c r="AH169" i="4"/>
  <c r="L169" i="4" s="1"/>
  <c r="AC169" i="4"/>
  <c r="AB169" i="4"/>
  <c r="G169" i="4"/>
  <c r="AH168" i="4"/>
  <c r="AC168" i="4"/>
  <c r="AB168" i="4"/>
  <c r="G168" i="4"/>
  <c r="AH167" i="4"/>
  <c r="AC167" i="4"/>
  <c r="AB167" i="4"/>
  <c r="G167" i="4"/>
  <c r="AH166" i="4"/>
  <c r="L166" i="4" s="1"/>
  <c r="AC166" i="4"/>
  <c r="AB166" i="4"/>
  <c r="G166" i="4"/>
  <c r="AH165" i="4"/>
  <c r="AC165" i="4"/>
  <c r="AB165" i="4"/>
  <c r="G165" i="4"/>
  <c r="AH164" i="4"/>
  <c r="AC164" i="4"/>
  <c r="AB164" i="4"/>
  <c r="G164" i="4"/>
  <c r="AH163" i="4"/>
  <c r="AC163" i="4"/>
  <c r="AB163" i="4"/>
  <c r="G163" i="4"/>
  <c r="AH162" i="4"/>
  <c r="L162" i="4" s="1"/>
  <c r="AC162" i="4"/>
  <c r="AB162" i="4"/>
  <c r="G162" i="4"/>
  <c r="AH161" i="4"/>
  <c r="L161" i="4" s="1"/>
  <c r="AC161" i="4"/>
  <c r="AB161" i="4"/>
  <c r="G161" i="4"/>
  <c r="AH160" i="4"/>
  <c r="AC160" i="4"/>
  <c r="AB160" i="4"/>
  <c r="G160" i="4"/>
  <c r="AH159" i="4"/>
  <c r="AC159" i="4"/>
  <c r="AB159" i="4"/>
  <c r="G159" i="4"/>
  <c r="AH158" i="4"/>
  <c r="L158" i="4" s="1"/>
  <c r="AC158" i="4"/>
  <c r="AB158" i="4"/>
  <c r="G158" i="4"/>
  <c r="AH157" i="4"/>
  <c r="AC157" i="4"/>
  <c r="AB157" i="4"/>
  <c r="G157" i="4"/>
  <c r="AH156" i="4"/>
  <c r="AC156" i="4"/>
  <c r="AB156" i="4"/>
  <c r="G156" i="4"/>
  <c r="AH155" i="4"/>
  <c r="AC155" i="4"/>
  <c r="AB155" i="4"/>
  <c r="G155" i="4"/>
  <c r="AH154" i="4"/>
  <c r="AC154" i="4"/>
  <c r="AB154" i="4"/>
  <c r="G154" i="4"/>
  <c r="AH153" i="4"/>
  <c r="L153" i="4" s="1"/>
  <c r="AC153" i="4"/>
  <c r="AB153" i="4"/>
  <c r="G153" i="4"/>
  <c r="AH152" i="4"/>
  <c r="AC152" i="4"/>
  <c r="AB152" i="4"/>
  <c r="G152" i="4"/>
  <c r="AH151" i="4"/>
  <c r="AC151" i="4"/>
  <c r="AB151" i="4"/>
  <c r="G151" i="4"/>
  <c r="AH150" i="4"/>
  <c r="L150" i="4" s="1"/>
  <c r="AC150" i="4"/>
  <c r="AB150" i="4"/>
  <c r="G150" i="4"/>
  <c r="AH149" i="4"/>
  <c r="O6" i="2" s="1"/>
  <c r="R6" i="2" s="1"/>
  <c r="S6" i="2" s="1"/>
  <c r="AC149" i="4"/>
  <c r="AB149" i="4"/>
  <c r="G149" i="4"/>
  <c r="K6" i="2" s="1"/>
  <c r="AH148" i="4"/>
  <c r="AC148" i="4"/>
  <c r="AB148" i="4"/>
  <c r="G148" i="4"/>
  <c r="AH147" i="4"/>
  <c r="AC147" i="4"/>
  <c r="AB147" i="4"/>
  <c r="G147" i="4"/>
  <c r="AH146" i="4"/>
  <c r="L146" i="4" s="1"/>
  <c r="AC146" i="4"/>
  <c r="AB146" i="4"/>
  <c r="G146" i="4"/>
  <c r="AH145" i="4"/>
  <c r="L145" i="4" s="1"/>
  <c r="AC145" i="4"/>
  <c r="AB145" i="4"/>
  <c r="G145" i="4"/>
  <c r="AH144" i="4"/>
  <c r="AC144" i="4"/>
  <c r="AB144" i="4"/>
  <c r="G144" i="4"/>
  <c r="AH143" i="4"/>
  <c r="AC143" i="4"/>
  <c r="AB143" i="4"/>
  <c r="G143" i="4"/>
  <c r="AH142" i="4"/>
  <c r="L142" i="4" s="1"/>
  <c r="AC142" i="4"/>
  <c r="AB142" i="4"/>
  <c r="G142" i="4"/>
  <c r="AH141" i="4"/>
  <c r="AC141" i="4"/>
  <c r="AB141" i="4"/>
  <c r="G141" i="4"/>
  <c r="AH140" i="4"/>
  <c r="AC140" i="4"/>
  <c r="AB140" i="4"/>
  <c r="G140" i="4"/>
  <c r="AH139" i="4"/>
  <c r="AC139" i="4"/>
  <c r="AB139" i="4"/>
  <c r="G139" i="4"/>
  <c r="AH138" i="4"/>
  <c r="L138" i="4" s="1"/>
  <c r="AC138" i="4"/>
  <c r="AB138" i="4"/>
  <c r="G138" i="4"/>
  <c r="AH137" i="4"/>
  <c r="AI137" i="4" s="1"/>
  <c r="AC137" i="4"/>
  <c r="AB137" i="4"/>
  <c r="G137" i="4"/>
  <c r="AH136" i="4"/>
  <c r="L136" i="4" s="1"/>
  <c r="AC136" i="4"/>
  <c r="AB136" i="4"/>
  <c r="G136" i="4"/>
  <c r="AH135" i="4"/>
  <c r="AC135" i="4"/>
  <c r="AB135" i="4"/>
  <c r="G135" i="4"/>
  <c r="AH134" i="4"/>
  <c r="L134" i="4" s="1"/>
  <c r="AC134" i="4"/>
  <c r="AB134" i="4"/>
  <c r="G134" i="4"/>
  <c r="AH133" i="4"/>
  <c r="AI133" i="4" s="1"/>
  <c r="AC133" i="4"/>
  <c r="AB133" i="4"/>
  <c r="G133" i="4"/>
  <c r="AH132" i="4"/>
  <c r="AI132" i="4" s="1"/>
  <c r="AC132" i="4"/>
  <c r="AB132" i="4"/>
  <c r="G132" i="4"/>
  <c r="AH131" i="4"/>
  <c r="AC131" i="4"/>
  <c r="AB131" i="4"/>
  <c r="G131" i="4"/>
  <c r="AH130" i="4"/>
  <c r="AC130" i="4"/>
  <c r="AB130" i="4"/>
  <c r="G130" i="4"/>
  <c r="AH129" i="4"/>
  <c r="O8" i="2" s="1"/>
  <c r="R8" i="2" s="1"/>
  <c r="AC129" i="4"/>
  <c r="AB129" i="4"/>
  <c r="G129" i="4"/>
  <c r="K8" i="2" s="1"/>
  <c r="AH128" i="4"/>
  <c r="AC128" i="4"/>
  <c r="AB128" i="4"/>
  <c r="G128" i="4"/>
  <c r="AH127" i="4"/>
  <c r="AI127" i="4" s="1"/>
  <c r="AC127" i="4"/>
  <c r="AB127" i="4"/>
  <c r="G127" i="4"/>
  <c r="AH126" i="4"/>
  <c r="AI126" i="4" s="1"/>
  <c r="AC126" i="4"/>
  <c r="AB126" i="4"/>
  <c r="G126" i="4"/>
  <c r="AH125" i="4"/>
  <c r="AC125" i="4"/>
  <c r="AB125" i="4"/>
  <c r="G125" i="4"/>
  <c r="AH124" i="4"/>
  <c r="AI124" i="4" s="1"/>
  <c r="AC124" i="4"/>
  <c r="AB124" i="4"/>
  <c r="G124" i="4"/>
  <c r="AH123" i="4"/>
  <c r="AI123" i="4" s="1"/>
  <c r="AC123" i="4"/>
  <c r="AB123" i="4"/>
  <c r="G123" i="4"/>
  <c r="AH122" i="4"/>
  <c r="AC122" i="4"/>
  <c r="AB122" i="4"/>
  <c r="G122" i="4"/>
  <c r="AH121" i="4"/>
  <c r="AI121" i="4" s="1"/>
  <c r="AC121" i="4"/>
  <c r="AB121" i="4"/>
  <c r="G121" i="4"/>
  <c r="AH120" i="4"/>
  <c r="AC120" i="4"/>
  <c r="AB120" i="4"/>
  <c r="G120" i="4"/>
  <c r="AH119" i="4"/>
  <c r="AC119" i="4"/>
  <c r="AB119" i="4"/>
  <c r="G119" i="4"/>
  <c r="AH118" i="4"/>
  <c r="AC118" i="4"/>
  <c r="AB118" i="4"/>
  <c r="G118" i="4"/>
  <c r="AH117" i="4"/>
  <c r="AI117" i="4" s="1"/>
  <c r="AC117" i="4"/>
  <c r="AB117" i="4"/>
  <c r="G117" i="4"/>
  <c r="AH116" i="4"/>
  <c r="AI116" i="4" s="1"/>
  <c r="AC116" i="4"/>
  <c r="AB116" i="4"/>
  <c r="G116" i="4"/>
  <c r="AH115" i="4"/>
  <c r="AC115" i="4"/>
  <c r="AB115" i="4"/>
  <c r="G115" i="4"/>
  <c r="AH114" i="4"/>
  <c r="AC114" i="4"/>
  <c r="AB114" i="4"/>
  <c r="G114" i="4"/>
  <c r="AH113" i="4"/>
  <c r="AI113" i="4" s="1"/>
  <c r="AC113" i="4"/>
  <c r="AB113" i="4"/>
  <c r="G113" i="4"/>
  <c r="AH112" i="4"/>
  <c r="L112" i="4" s="1"/>
  <c r="AC112" i="4"/>
  <c r="AB112" i="4"/>
  <c r="G112" i="4"/>
  <c r="AH111" i="4"/>
  <c r="AI111" i="4" s="1"/>
  <c r="AC111" i="4"/>
  <c r="AB111" i="4"/>
  <c r="G111" i="4"/>
  <c r="AH110" i="4"/>
  <c r="AC110" i="4"/>
  <c r="AB110" i="4"/>
  <c r="G110" i="4"/>
  <c r="K7" i="2" s="1"/>
  <c r="AH109" i="4"/>
  <c r="AC109" i="4"/>
  <c r="AB109" i="4"/>
  <c r="G109" i="4"/>
  <c r="AH108" i="4"/>
  <c r="AC108" i="4"/>
  <c r="AB108" i="4"/>
  <c r="G108" i="4"/>
  <c r="AH107" i="4"/>
  <c r="AI107" i="4" s="1"/>
  <c r="AC107" i="4"/>
  <c r="AB107" i="4"/>
  <c r="G107" i="4"/>
  <c r="AH106" i="4"/>
  <c r="AC106" i="4"/>
  <c r="AB106" i="4"/>
  <c r="G106" i="4"/>
  <c r="AH105" i="4"/>
  <c r="L105" i="4" s="1"/>
  <c r="AC105" i="4"/>
  <c r="AB105" i="4"/>
  <c r="G105" i="4"/>
  <c r="AH104" i="4"/>
  <c r="AC104" i="4"/>
  <c r="AB104" i="4"/>
  <c r="G104" i="4"/>
  <c r="AH103" i="4"/>
  <c r="AI103" i="4" s="1"/>
  <c r="AC103" i="4"/>
  <c r="AB103" i="4"/>
  <c r="G103" i="4"/>
  <c r="AH102" i="4"/>
  <c r="L102" i="4" s="1"/>
  <c r="AC102" i="4"/>
  <c r="AB102" i="4"/>
  <c r="G102" i="4"/>
  <c r="AH101" i="4"/>
  <c r="AC101" i="4"/>
  <c r="AB101" i="4"/>
  <c r="G101" i="4"/>
  <c r="AH100" i="4"/>
  <c r="L100" i="4" s="1"/>
  <c r="AC100" i="4"/>
  <c r="AB100" i="4"/>
  <c r="G100" i="4"/>
  <c r="AH99" i="4"/>
  <c r="AC99" i="4"/>
  <c r="AB99" i="4"/>
  <c r="G99" i="4"/>
  <c r="AH98" i="4"/>
  <c r="L98" i="4" s="1"/>
  <c r="AC98" i="4"/>
  <c r="AB98" i="4"/>
  <c r="G98" i="4"/>
  <c r="AH97" i="4"/>
  <c r="AI97" i="4" s="1"/>
  <c r="AC97" i="4"/>
  <c r="AB97" i="4"/>
  <c r="G97" i="4"/>
  <c r="AH96" i="4"/>
  <c r="L96" i="4" s="1"/>
  <c r="AC96" i="4"/>
  <c r="AB96" i="4"/>
  <c r="G96" i="4"/>
  <c r="AH95" i="4"/>
  <c r="AC95" i="4"/>
  <c r="AB95" i="4"/>
  <c r="G95" i="4"/>
  <c r="AH94" i="4"/>
  <c r="L94" i="4" s="1"/>
  <c r="AC94" i="4"/>
  <c r="AB94" i="4"/>
  <c r="G94" i="4"/>
  <c r="AH93" i="4"/>
  <c r="AI93" i="4" s="1"/>
  <c r="AC93" i="4"/>
  <c r="AB93" i="4"/>
  <c r="G93" i="4"/>
  <c r="AH92" i="4"/>
  <c r="L92" i="4" s="1"/>
  <c r="AC92" i="4"/>
  <c r="AB92" i="4"/>
  <c r="G92" i="4"/>
  <c r="AH91" i="4"/>
  <c r="AC91" i="4"/>
  <c r="AB91" i="4"/>
  <c r="G91" i="4"/>
  <c r="AH90" i="4"/>
  <c r="AC90" i="4"/>
  <c r="AB90" i="4"/>
  <c r="G90" i="4"/>
  <c r="AH89" i="4"/>
  <c r="AI89" i="4" s="1"/>
  <c r="AC89" i="4"/>
  <c r="AB89" i="4"/>
  <c r="G89" i="4"/>
  <c r="AH88" i="4"/>
  <c r="L88" i="4" s="1"/>
  <c r="AC88" i="4"/>
  <c r="AB88" i="4"/>
  <c r="G88" i="4"/>
  <c r="AH87" i="4"/>
  <c r="AC87" i="4"/>
  <c r="AB87" i="4"/>
  <c r="G87" i="4"/>
  <c r="AH86" i="4"/>
  <c r="L86" i="4" s="1"/>
  <c r="AC86" i="4"/>
  <c r="AB86" i="4"/>
  <c r="G86" i="4"/>
  <c r="AH85" i="4"/>
  <c r="AC85" i="4"/>
  <c r="AB85" i="4"/>
  <c r="G85" i="4"/>
  <c r="AH84" i="4"/>
  <c r="L84" i="4" s="1"/>
  <c r="AC84" i="4"/>
  <c r="AB84" i="4"/>
  <c r="G84" i="4"/>
  <c r="AH83" i="4"/>
  <c r="AC83" i="4"/>
  <c r="AB83" i="4"/>
  <c r="G83" i="4"/>
  <c r="AH82" i="4"/>
  <c r="L82" i="4" s="1"/>
  <c r="AC82" i="4"/>
  <c r="AB82" i="4"/>
  <c r="AH81" i="4"/>
  <c r="AC81" i="4"/>
  <c r="AB81" i="4"/>
  <c r="G81" i="4"/>
  <c r="AH80" i="4"/>
  <c r="AC80" i="4"/>
  <c r="AB80" i="4"/>
  <c r="G80" i="4"/>
  <c r="AH79" i="4"/>
  <c r="AC79" i="4"/>
  <c r="AB79" i="4"/>
  <c r="G79" i="4"/>
  <c r="AH78" i="4"/>
  <c r="L78" i="4" s="1"/>
  <c r="AC78" i="4"/>
  <c r="AB78" i="4"/>
  <c r="G78" i="4"/>
  <c r="AH77" i="4"/>
  <c r="AC77" i="4"/>
  <c r="AB77" i="4"/>
  <c r="G77" i="4"/>
  <c r="AH76" i="4"/>
  <c r="AI76" i="4" s="1"/>
  <c r="AC76" i="4"/>
  <c r="AB76" i="4"/>
  <c r="G76" i="4"/>
  <c r="AH75" i="4"/>
  <c r="AI75" i="4" s="1"/>
  <c r="AC75" i="4"/>
  <c r="AB75" i="4"/>
  <c r="G75" i="4"/>
  <c r="AH74" i="4"/>
  <c r="L74" i="4" s="1"/>
  <c r="AC74" i="4"/>
  <c r="AB74" i="4"/>
  <c r="G74" i="4"/>
  <c r="AH73" i="4"/>
  <c r="AC73" i="4"/>
  <c r="AB73" i="4"/>
  <c r="G73" i="4"/>
  <c r="AH72" i="4"/>
  <c r="AC72" i="4"/>
  <c r="AB72" i="4"/>
  <c r="G72" i="4"/>
  <c r="AH71" i="4"/>
  <c r="AC71" i="4"/>
  <c r="AB71" i="4"/>
  <c r="G71" i="4"/>
  <c r="AH70" i="4"/>
  <c r="L70" i="4" s="1"/>
  <c r="AC70" i="4"/>
  <c r="AB70" i="4"/>
  <c r="G70" i="4"/>
  <c r="AH69" i="4"/>
  <c r="AC69" i="4"/>
  <c r="AB69" i="4"/>
  <c r="G69" i="4"/>
  <c r="AH68" i="4"/>
  <c r="AC68" i="4"/>
  <c r="AB68" i="4"/>
  <c r="G68" i="4"/>
  <c r="AH67" i="4"/>
  <c r="AC67" i="4"/>
  <c r="AB67" i="4"/>
  <c r="G67" i="4"/>
  <c r="AH66" i="4"/>
  <c r="AI66" i="4" s="1"/>
  <c r="AC66" i="4"/>
  <c r="AB66" i="4"/>
  <c r="G66" i="4"/>
  <c r="AH65" i="4"/>
  <c r="AC65" i="4"/>
  <c r="AB65" i="4"/>
  <c r="G65" i="4"/>
  <c r="AH64" i="4"/>
  <c r="AC64" i="4"/>
  <c r="AB64" i="4"/>
  <c r="G64" i="4"/>
  <c r="AH63" i="4"/>
  <c r="L63" i="4" s="1"/>
  <c r="AC63" i="4"/>
  <c r="AB63" i="4"/>
  <c r="G63" i="4"/>
  <c r="AH62" i="4"/>
  <c r="L62" i="4" s="1"/>
  <c r="AC62" i="4"/>
  <c r="AB62" i="4"/>
  <c r="G62" i="4"/>
  <c r="AH61" i="4"/>
  <c r="AC61" i="4"/>
  <c r="AB61" i="4"/>
  <c r="G61" i="4"/>
  <c r="AH60" i="4"/>
  <c r="L60" i="4" s="1"/>
  <c r="AC60" i="4"/>
  <c r="AB60" i="4"/>
  <c r="G60" i="4"/>
  <c r="AH59" i="4"/>
  <c r="AI59" i="4" s="1"/>
  <c r="AC59" i="4"/>
  <c r="AB59" i="4"/>
  <c r="G59" i="4"/>
  <c r="AH58" i="4"/>
  <c r="AI58" i="4" s="1"/>
  <c r="AC58" i="4"/>
  <c r="AB58" i="4"/>
  <c r="G58" i="4"/>
  <c r="AH57" i="4"/>
  <c r="AC57" i="4"/>
  <c r="AB57" i="4"/>
  <c r="G57" i="4"/>
  <c r="AH56" i="4"/>
  <c r="L56" i="4" s="1"/>
  <c r="AC56" i="4"/>
  <c r="AB56" i="4"/>
  <c r="G56" i="4"/>
  <c r="AH55" i="4"/>
  <c r="L55" i="4" s="1"/>
  <c r="AC55" i="4"/>
  <c r="AB55" i="4"/>
  <c r="G55" i="4"/>
  <c r="AH54" i="4"/>
  <c r="L54" i="4" s="1"/>
  <c r="AC54" i="4"/>
  <c r="AB54" i="4"/>
  <c r="G54" i="4"/>
  <c r="AH53" i="4"/>
  <c r="L53" i="4" s="1"/>
  <c r="AC53" i="4"/>
  <c r="AB53" i="4"/>
  <c r="G53" i="4"/>
  <c r="AH52" i="4"/>
  <c r="L52" i="4" s="1"/>
  <c r="AC52" i="4"/>
  <c r="AB52" i="4"/>
  <c r="G52" i="4"/>
  <c r="AH51" i="4"/>
  <c r="L51" i="4" s="1"/>
  <c r="AC51" i="4"/>
  <c r="AB51" i="4"/>
  <c r="G51" i="4"/>
  <c r="AH50" i="4"/>
  <c r="L50" i="4" s="1"/>
  <c r="AC50" i="4"/>
  <c r="AB50" i="4"/>
  <c r="G50" i="4"/>
  <c r="AH49" i="4"/>
  <c r="L49" i="4" s="1"/>
  <c r="AC49" i="4"/>
  <c r="AB49" i="4"/>
  <c r="G49" i="4"/>
  <c r="AH48" i="4"/>
  <c r="L48" i="4" s="1"/>
  <c r="AC48" i="4"/>
  <c r="AB48" i="4"/>
  <c r="G48" i="4"/>
  <c r="AH47" i="4"/>
  <c r="L47" i="4" s="1"/>
  <c r="AC47" i="4"/>
  <c r="AB47" i="4"/>
  <c r="G47" i="4"/>
  <c r="AH46" i="4"/>
  <c r="L46" i="4" s="1"/>
  <c r="AC46" i="4"/>
  <c r="AB46" i="4"/>
  <c r="G46" i="4"/>
  <c r="AH45" i="4"/>
  <c r="L45" i="4" s="1"/>
  <c r="AC45" i="4"/>
  <c r="AB45" i="4"/>
  <c r="G45" i="4"/>
  <c r="AH44" i="4"/>
  <c r="L44" i="4" s="1"/>
  <c r="AC44" i="4"/>
  <c r="AB44" i="4"/>
  <c r="G44" i="4"/>
  <c r="AH43" i="4"/>
  <c r="AC43" i="4"/>
  <c r="AB43" i="4"/>
  <c r="G43" i="4"/>
  <c r="AH42" i="4"/>
  <c r="AC42" i="4"/>
  <c r="AB42" i="4"/>
  <c r="G42" i="4"/>
  <c r="AH41" i="4"/>
  <c r="AC41" i="4"/>
  <c r="AB41" i="4"/>
  <c r="G41" i="4"/>
  <c r="AH40" i="4"/>
  <c r="AC40" i="4"/>
  <c r="AB40" i="4"/>
  <c r="G40" i="4"/>
  <c r="AH39" i="4"/>
  <c r="AC39" i="4"/>
  <c r="AB39" i="4"/>
  <c r="G39" i="4"/>
  <c r="AH38" i="4"/>
  <c r="AI38" i="4" s="1"/>
  <c r="AC38" i="4"/>
  <c r="AB38" i="4"/>
  <c r="G38" i="4"/>
  <c r="AH37" i="4"/>
  <c r="AC37" i="4"/>
  <c r="AB37" i="4"/>
  <c r="G37" i="4"/>
  <c r="AH36" i="4"/>
  <c r="AC36" i="4"/>
  <c r="AB36" i="4"/>
  <c r="G36" i="4"/>
  <c r="AH35" i="4"/>
  <c r="AC35" i="4"/>
  <c r="AB35" i="4"/>
  <c r="G35" i="4"/>
  <c r="AH34" i="4"/>
  <c r="AC34" i="4"/>
  <c r="AB34" i="4"/>
  <c r="G34" i="4"/>
  <c r="AH33" i="4"/>
  <c r="AC33" i="4"/>
  <c r="AB33" i="4"/>
  <c r="G33" i="4"/>
  <c r="AH32" i="4"/>
  <c r="AC32" i="4"/>
  <c r="AB32" i="4"/>
  <c r="G32" i="4"/>
  <c r="AH31" i="4"/>
  <c r="AC31" i="4"/>
  <c r="AB31" i="4"/>
  <c r="G31" i="4"/>
  <c r="AH30" i="4"/>
  <c r="AC30" i="4"/>
  <c r="AB30" i="4"/>
  <c r="G30" i="4"/>
  <c r="AH29" i="4"/>
  <c r="AC29" i="4"/>
  <c r="AB29" i="4"/>
  <c r="G29" i="4"/>
  <c r="AH28" i="4"/>
  <c r="AC28" i="4"/>
  <c r="AB28" i="4"/>
  <c r="G28" i="4"/>
  <c r="AH27" i="4"/>
  <c r="AC27" i="4"/>
  <c r="AB27" i="4"/>
  <c r="G27" i="4"/>
  <c r="AH26" i="4"/>
  <c r="AC26" i="4"/>
  <c r="AB26" i="4"/>
  <c r="G26" i="4"/>
  <c r="AH25" i="4"/>
  <c r="AC25" i="4"/>
  <c r="AB25" i="4"/>
  <c r="G25" i="4"/>
  <c r="AH24" i="4"/>
  <c r="AC24" i="4"/>
  <c r="AB24" i="4"/>
  <c r="G24" i="4"/>
  <c r="AH23" i="4"/>
  <c r="AC23" i="4"/>
  <c r="AB23" i="4"/>
  <c r="G23" i="4"/>
  <c r="AH22" i="4"/>
  <c r="AC22" i="4"/>
  <c r="AB22" i="4"/>
  <c r="G22" i="4"/>
  <c r="AH21" i="4"/>
  <c r="AC21" i="4"/>
  <c r="AB21" i="4"/>
  <c r="G21" i="4"/>
  <c r="AH20" i="4"/>
  <c r="AC20" i="4"/>
  <c r="AB20" i="4"/>
  <c r="G20" i="4"/>
  <c r="AH19" i="4"/>
  <c r="AC19" i="4"/>
  <c r="AB19" i="4"/>
  <c r="G19" i="4"/>
  <c r="AH18" i="4"/>
  <c r="AC18" i="4"/>
  <c r="AB18" i="4"/>
  <c r="G18" i="4"/>
  <c r="AH17" i="4"/>
  <c r="AC17" i="4"/>
  <c r="AB17" i="4"/>
  <c r="G17" i="4"/>
  <c r="AH16" i="4"/>
  <c r="AI16" i="4" s="1"/>
  <c r="AC16" i="4"/>
  <c r="AB16" i="4"/>
  <c r="G16" i="4"/>
  <c r="AH15" i="4"/>
  <c r="AC15" i="4"/>
  <c r="AB15" i="4"/>
  <c r="G15" i="4"/>
  <c r="AH14" i="4"/>
  <c r="AC14" i="4"/>
  <c r="AB14" i="4"/>
  <c r="G14" i="4"/>
  <c r="AH13" i="4"/>
  <c r="AC13" i="4"/>
  <c r="AB13" i="4"/>
  <c r="G13" i="4"/>
  <c r="AH12" i="4"/>
  <c r="AC12" i="4"/>
  <c r="AB12" i="4"/>
  <c r="G12" i="4"/>
  <c r="AH11" i="4"/>
  <c r="AC11" i="4"/>
  <c r="AB11" i="4"/>
  <c r="G11" i="4"/>
  <c r="AH10" i="4"/>
  <c r="AI10" i="4" s="1"/>
  <c r="AC10" i="4"/>
  <c r="AB10" i="4"/>
  <c r="G10" i="4"/>
  <c r="AH9" i="4"/>
  <c r="AC9" i="4"/>
  <c r="AB9" i="4"/>
  <c r="G9" i="4"/>
  <c r="AH8" i="4"/>
  <c r="AC8" i="4"/>
  <c r="AB8" i="4"/>
  <c r="G8" i="4"/>
  <c r="AH7" i="4"/>
  <c r="AC7" i="4"/>
  <c r="AB7" i="4"/>
  <c r="G7" i="4"/>
  <c r="AH6" i="4"/>
  <c r="AC6" i="4"/>
  <c r="AB6" i="4"/>
  <c r="G6" i="4"/>
  <c r="S8" i="2" l="1"/>
  <c r="S5" i="2"/>
  <c r="K4" i="2"/>
  <c r="K9" i="2"/>
  <c r="L110" i="4"/>
  <c r="O7" i="2"/>
  <c r="R7" i="2" s="1"/>
  <c r="S7" i="2" s="1"/>
  <c r="O9" i="2"/>
  <c r="R9" i="2" s="1"/>
  <c r="O4" i="2"/>
  <c r="R4" i="2" s="1"/>
  <c r="S4" i="2" s="1"/>
  <c r="AD68" i="4"/>
  <c r="L127" i="4"/>
  <c r="L21" i="4"/>
  <c r="L89" i="4"/>
  <c r="AJ97" i="4"/>
  <c r="AD65" i="4"/>
  <c r="AD105" i="4"/>
  <c r="AD123" i="4"/>
  <c r="AD125" i="4"/>
  <c r="AD131" i="4"/>
  <c r="AI52" i="4"/>
  <c r="AJ52" i="4" s="1"/>
  <c r="AD23" i="4"/>
  <c r="AJ124" i="4"/>
  <c r="AD58" i="4"/>
  <c r="AD11" i="4"/>
  <c r="AD62" i="4"/>
  <c r="AD82" i="4"/>
  <c r="AD84" i="4"/>
  <c r="AD86" i="4"/>
  <c r="AD153" i="4"/>
  <c r="AD155" i="4"/>
  <c r="AD157" i="4"/>
  <c r="AD32" i="4"/>
  <c r="AD166" i="4"/>
  <c r="L18" i="4"/>
  <c r="L24" i="4"/>
  <c r="AD115" i="4"/>
  <c r="AI74" i="4"/>
  <c r="AJ74" i="4" s="1"/>
  <c r="L107" i="4"/>
  <c r="AD146" i="4"/>
  <c r="AD148" i="4"/>
  <c r="AD150" i="4"/>
  <c r="AD152" i="4"/>
  <c r="L174" i="4"/>
  <c r="AI18" i="4"/>
  <c r="AJ18" i="4" s="1"/>
  <c r="L39" i="4"/>
  <c r="AI44" i="4"/>
  <c r="AJ44" i="4" s="1"/>
  <c r="L97" i="4"/>
  <c r="L117" i="4"/>
  <c r="L133" i="4"/>
  <c r="L31" i="4"/>
  <c r="AI56" i="4"/>
  <c r="AJ56" i="4" s="1"/>
  <c r="L66" i="4"/>
  <c r="L76" i="4"/>
  <c r="L38" i="4"/>
  <c r="AI48" i="4"/>
  <c r="AJ48" i="4" s="1"/>
  <c r="AD79" i="4"/>
  <c r="AD80" i="4"/>
  <c r="L81" i="4"/>
  <c r="AI81" i="4"/>
  <c r="AJ81" i="4" s="1"/>
  <c r="AD99" i="4"/>
  <c r="AD103" i="4"/>
  <c r="AD133" i="4"/>
  <c r="L154" i="4"/>
  <c r="AI6" i="4"/>
  <c r="AJ6" i="4" s="1"/>
  <c r="L11" i="4"/>
  <c r="L20" i="4"/>
  <c r="L30" i="4"/>
  <c r="AD45" i="4"/>
  <c r="AD46" i="4"/>
  <c r="AD47" i="4"/>
  <c r="AD48" i="4"/>
  <c r="AD53" i="4"/>
  <c r="AD54" i="4"/>
  <c r="AD55" i="4"/>
  <c r="AD56" i="4"/>
  <c r="L59" i="4"/>
  <c r="AD63" i="4"/>
  <c r="L65" i="4"/>
  <c r="AI67" i="4"/>
  <c r="AJ67" i="4" s="1"/>
  <c r="AD75" i="4"/>
  <c r="AD81" i="4"/>
  <c r="AJ89" i="4"/>
  <c r="AD98" i="4"/>
  <c r="AD100" i="4"/>
  <c r="AD102" i="4"/>
  <c r="AD104" i="4"/>
  <c r="AD121" i="4"/>
  <c r="L123" i="4"/>
  <c r="AI129" i="4"/>
  <c r="AJ129" i="4" s="1"/>
  <c r="AD145" i="4"/>
  <c r="AD174" i="4"/>
  <c r="AD177" i="4"/>
  <c r="AJ10" i="4"/>
  <c r="L10" i="4"/>
  <c r="AD14" i="4"/>
  <c r="AD16" i="4"/>
  <c r="AD21" i="4"/>
  <c r="L23" i="4"/>
  <c r="L28" i="4"/>
  <c r="AD31" i="4"/>
  <c r="AD33" i="4"/>
  <c r="L35" i="4"/>
  <c r="AD44" i="4"/>
  <c r="AD49" i="4"/>
  <c r="AD50" i="4"/>
  <c r="AD51" i="4"/>
  <c r="AD52" i="4"/>
  <c r="AD57" i="4"/>
  <c r="L58" i="4"/>
  <c r="AD67" i="4"/>
  <c r="AD70" i="4"/>
  <c r="AD72" i="4"/>
  <c r="AD73" i="4"/>
  <c r="AD78" i="4"/>
  <c r="L79" i="4"/>
  <c r="AD83" i="4"/>
  <c r="L93" i="4"/>
  <c r="AD107" i="4"/>
  <c r="AD109" i="4"/>
  <c r="L111" i="4"/>
  <c r="AJ113" i="4"/>
  <c r="AD117" i="4"/>
  <c r="L120" i="4"/>
  <c r="AI120" i="4"/>
  <c r="AJ120" i="4" s="1"/>
  <c r="L126" i="4"/>
  <c r="AD129" i="4"/>
  <c r="AD162" i="4"/>
  <c r="L177" i="4"/>
  <c r="L178" i="4"/>
  <c r="AI131" i="4"/>
  <c r="AJ131" i="4" s="1"/>
  <c r="L131" i="4"/>
  <c r="AI12" i="4"/>
  <c r="AJ12" i="4" s="1"/>
  <c r="L32" i="4"/>
  <c r="L22" i="4"/>
  <c r="L25" i="4"/>
  <c r="AI108" i="4"/>
  <c r="AJ108" i="4" s="1"/>
  <c r="AD34" i="4"/>
  <c r="L71" i="4"/>
  <c r="AI118" i="4"/>
  <c r="AJ118" i="4" s="1"/>
  <c r="AD8" i="4"/>
  <c r="AI32" i="4"/>
  <c r="AJ32" i="4" s="1"/>
  <c r="AI47" i="4"/>
  <c r="AJ47" i="4" s="1"/>
  <c r="AI51" i="4"/>
  <c r="AJ51" i="4" s="1"/>
  <c r="AI55" i="4"/>
  <c r="AJ55" i="4" s="1"/>
  <c r="L73" i="4"/>
  <c r="AD87" i="4"/>
  <c r="AI110" i="4"/>
  <c r="AJ110" i="4" s="1"/>
  <c r="AI125" i="4"/>
  <c r="AJ125" i="4" s="1"/>
  <c r="L125" i="4"/>
  <c r="L128" i="4"/>
  <c r="AI8" i="4"/>
  <c r="AJ8" i="4" s="1"/>
  <c r="L29" i="4"/>
  <c r="L41" i="4"/>
  <c r="AI73" i="4"/>
  <c r="AJ73" i="4" s="1"/>
  <c r="AI128" i="4"/>
  <c r="AJ128" i="4" s="1"/>
  <c r="AD158" i="4"/>
  <c r="AI24" i="4"/>
  <c r="AJ24" i="4" s="1"/>
  <c r="AJ38" i="4"/>
  <c r="AI50" i="4"/>
  <c r="AJ50" i="4" s="1"/>
  <c r="AI135" i="4"/>
  <c r="AJ135" i="4" s="1"/>
  <c r="L135" i="4"/>
  <c r="L12" i="4"/>
  <c r="AI22" i="4"/>
  <c r="AJ22" i="4" s="1"/>
  <c r="AD24" i="4"/>
  <c r="AD36" i="4"/>
  <c r="AI71" i="4"/>
  <c r="AJ71" i="4" s="1"/>
  <c r="AI85" i="4"/>
  <c r="AJ85" i="4" s="1"/>
  <c r="L85" i="4"/>
  <c r="AI115" i="4"/>
  <c r="AJ115" i="4" s="1"/>
  <c r="L115" i="4"/>
  <c r="L43" i="4"/>
  <c r="AI68" i="4"/>
  <c r="AJ68" i="4" s="1"/>
  <c r="L68" i="4"/>
  <c r="AD91" i="4"/>
  <c r="AI46" i="4"/>
  <c r="AJ46" i="4" s="1"/>
  <c r="AI54" i="4"/>
  <c r="AJ54" i="4" s="1"/>
  <c r="AI63" i="4"/>
  <c r="AJ63" i="4" s="1"/>
  <c r="L13" i="4"/>
  <c r="AI28" i="4"/>
  <c r="AJ28" i="4" s="1"/>
  <c r="AI57" i="4"/>
  <c r="AJ57" i="4" s="1"/>
  <c r="L57" i="4"/>
  <c r="AD60" i="4"/>
  <c r="AJ93" i="4"/>
  <c r="L108" i="4"/>
  <c r="AI109" i="4"/>
  <c r="AJ109" i="4" s="1"/>
  <c r="L109" i="4"/>
  <c r="AI119" i="4"/>
  <c r="AJ119" i="4" s="1"/>
  <c r="L119" i="4"/>
  <c r="L40" i="4"/>
  <c r="AI45" i="4"/>
  <c r="AJ45" i="4" s="1"/>
  <c r="AI49" i="4"/>
  <c r="AJ49" i="4" s="1"/>
  <c r="AI53" i="4"/>
  <c r="AJ53" i="4" s="1"/>
  <c r="AI60" i="4"/>
  <c r="AJ60" i="4" s="1"/>
  <c r="L103" i="4"/>
  <c r="L118" i="4"/>
  <c r="AI20" i="4"/>
  <c r="AJ20" i="4" s="1"/>
  <c r="AI40" i="4"/>
  <c r="AJ40" i="4" s="1"/>
  <c r="AD94" i="4"/>
  <c r="AI101" i="4"/>
  <c r="AJ101" i="4" s="1"/>
  <c r="L101" i="4"/>
  <c r="AI134" i="4"/>
  <c r="AJ134" i="4" s="1"/>
  <c r="AD42" i="4"/>
  <c r="AD59" i="4"/>
  <c r="AD178" i="4"/>
  <c r="AD64" i="4"/>
  <c r="AI65" i="4"/>
  <c r="AJ65" i="4" s="1"/>
  <c r="AD71" i="4"/>
  <c r="AI79" i="4"/>
  <c r="AJ79" i="4" s="1"/>
  <c r="AD90" i="4"/>
  <c r="AD92" i="4"/>
  <c r="AD38" i="4"/>
  <c r="AD76" i="4"/>
  <c r="AJ16" i="4"/>
  <c r="AD95" i="4"/>
  <c r="AI112" i="4"/>
  <c r="AJ112" i="4" s="1"/>
  <c r="AJ132" i="4"/>
  <c r="AD180" i="4"/>
  <c r="AD182" i="4"/>
  <c r="AD184" i="4"/>
  <c r="AI30" i="4"/>
  <c r="AJ30" i="4" s="1"/>
  <c r="AD13" i="4"/>
  <c r="AD28" i="4"/>
  <c r="AD41" i="4"/>
  <c r="AJ75" i="4"/>
  <c r="AJ111" i="4"/>
  <c r="AD113" i="4"/>
  <c r="AJ116" i="4"/>
  <c r="AJ126" i="4"/>
  <c r="AD137" i="4"/>
  <c r="AI114" i="4"/>
  <c r="AJ114" i="4" s="1"/>
  <c r="L114" i="4"/>
  <c r="AI122" i="4"/>
  <c r="AJ122" i="4" s="1"/>
  <c r="L122" i="4"/>
  <c r="AI130" i="4"/>
  <c r="AJ130" i="4" s="1"/>
  <c r="L130" i="4"/>
  <c r="AD10" i="4"/>
  <c r="AI14" i="4"/>
  <c r="AJ14" i="4" s="1"/>
  <c r="L15" i="4"/>
  <c r="L104" i="4"/>
  <c r="AI104" i="4"/>
  <c r="AJ104" i="4" s="1"/>
  <c r="L113" i="4"/>
  <c r="L121" i="4"/>
  <c r="L129" i="4"/>
  <c r="L137" i="4"/>
  <c r="AD176" i="4"/>
  <c r="AD7" i="4"/>
  <c r="L8" i="4"/>
  <c r="L9" i="4"/>
  <c r="AD12" i="4"/>
  <c r="AD15" i="4"/>
  <c r="L16" i="4"/>
  <c r="L17" i="4"/>
  <c r="AI26" i="4"/>
  <c r="AJ26" i="4" s="1"/>
  <c r="L26" i="4"/>
  <c r="AD27" i="4"/>
  <c r="AI36" i="4"/>
  <c r="AJ36" i="4" s="1"/>
  <c r="L36" i="4"/>
  <c r="AD39" i="4"/>
  <c r="L42" i="4"/>
  <c r="AI42" i="4"/>
  <c r="AJ42" i="4" s="1"/>
  <c r="AI106" i="4"/>
  <c r="AJ106" i="4" s="1"/>
  <c r="L106" i="4"/>
  <c r="AD163" i="4"/>
  <c r="AD165" i="4"/>
  <c r="L27" i="4"/>
  <c r="L6" i="4"/>
  <c r="L7" i="4"/>
  <c r="L14" i="4"/>
  <c r="AD18" i="4"/>
  <c r="AD20" i="4"/>
  <c r="AD26" i="4"/>
  <c r="L34" i="4"/>
  <c r="AI34" i="4"/>
  <c r="AJ34" i="4" s="1"/>
  <c r="AI62" i="4"/>
  <c r="AJ62" i="4" s="1"/>
  <c r="L64" i="4"/>
  <c r="AI64" i="4"/>
  <c r="AJ64" i="4" s="1"/>
  <c r="AI70" i="4"/>
  <c r="AJ70" i="4" s="1"/>
  <c r="L72" i="4"/>
  <c r="AI72" i="4"/>
  <c r="AJ72" i="4" s="1"/>
  <c r="AI78" i="4"/>
  <c r="AJ78" i="4" s="1"/>
  <c r="L80" i="4"/>
  <c r="AI80" i="4"/>
  <c r="AJ80" i="4" s="1"/>
  <c r="AI87" i="4"/>
  <c r="AJ87" i="4" s="1"/>
  <c r="L87" i="4"/>
  <c r="AI95" i="4"/>
  <c r="AJ95" i="4" s="1"/>
  <c r="L95" i="4"/>
  <c r="AC193" i="4"/>
  <c r="AD9" i="4"/>
  <c r="AD17" i="4"/>
  <c r="AD19" i="4"/>
  <c r="AD29" i="4"/>
  <c r="L37" i="4"/>
  <c r="AI61" i="4"/>
  <c r="AJ61" i="4" s="1"/>
  <c r="L61" i="4"/>
  <c r="AD66" i="4"/>
  <c r="AI69" i="4"/>
  <c r="AJ69" i="4" s="1"/>
  <c r="L69" i="4"/>
  <c r="AD74" i="4"/>
  <c r="AI77" i="4"/>
  <c r="AJ77" i="4" s="1"/>
  <c r="L77" i="4"/>
  <c r="AI83" i="4"/>
  <c r="AJ83" i="4" s="1"/>
  <c r="L83" i="4"/>
  <c r="AD88" i="4"/>
  <c r="AI91" i="4"/>
  <c r="AJ91" i="4" s="1"/>
  <c r="L91" i="4"/>
  <c r="AD96" i="4"/>
  <c r="AI99" i="4"/>
  <c r="AJ99" i="4" s="1"/>
  <c r="L99" i="4"/>
  <c r="AD108" i="4"/>
  <c r="AD111" i="4"/>
  <c r="AD119" i="4"/>
  <c r="AD127" i="4"/>
  <c r="AD135" i="4"/>
  <c r="AI136" i="4"/>
  <c r="AJ136" i="4" s="1"/>
  <c r="AD142" i="4"/>
  <c r="AD185" i="4"/>
  <c r="AD22" i="4"/>
  <c r="AD25" i="4"/>
  <c r="AD30" i="4"/>
  <c r="AD35" i="4"/>
  <c r="AD40" i="4"/>
  <c r="AD43" i="4"/>
  <c r="AD85" i="4"/>
  <c r="AD89" i="4"/>
  <c r="AD93" i="4"/>
  <c r="AD97" i="4"/>
  <c r="AD101" i="4"/>
  <c r="AJ117" i="4"/>
  <c r="AD147" i="4"/>
  <c r="AD149" i="4"/>
  <c r="AD154" i="4"/>
  <c r="AD156" i="4"/>
  <c r="AD169" i="4"/>
  <c r="AD179" i="4"/>
  <c r="AD181" i="4"/>
  <c r="AD186" i="4"/>
  <c r="AD187" i="4"/>
  <c r="AD37" i="4"/>
  <c r="AD61" i="4"/>
  <c r="L67" i="4"/>
  <c r="AD69" i="4"/>
  <c r="L75" i="4"/>
  <c r="AD77" i="4"/>
  <c r="L116" i="4"/>
  <c r="L124" i="4"/>
  <c r="L132" i="4"/>
  <c r="AD139" i="4"/>
  <c r="AD141" i="4"/>
  <c r="AD161" i="4"/>
  <c r="AD170" i="4"/>
  <c r="AD171" i="4"/>
  <c r="AD173" i="4"/>
  <c r="L191" i="4"/>
  <c r="AI191" i="4"/>
  <c r="AJ191" i="4" s="1"/>
  <c r="L19" i="4"/>
  <c r="L33" i="4"/>
  <c r="AI90" i="4"/>
  <c r="AJ90" i="4" s="1"/>
  <c r="AD6" i="4"/>
  <c r="AI11" i="4"/>
  <c r="AJ11" i="4" s="1"/>
  <c r="AI15" i="4"/>
  <c r="AJ15" i="4" s="1"/>
  <c r="AI17" i="4"/>
  <c r="AJ17" i="4" s="1"/>
  <c r="AI19" i="4"/>
  <c r="AJ19" i="4" s="1"/>
  <c r="AI21" i="4"/>
  <c r="AJ21" i="4" s="1"/>
  <c r="AI23" i="4"/>
  <c r="AJ23" i="4" s="1"/>
  <c r="AI25" i="4"/>
  <c r="AJ25" i="4" s="1"/>
  <c r="AI27" i="4"/>
  <c r="AJ27" i="4" s="1"/>
  <c r="AI29" i="4"/>
  <c r="AJ29" i="4" s="1"/>
  <c r="AI31" i="4"/>
  <c r="AJ31" i="4" s="1"/>
  <c r="AI33" i="4"/>
  <c r="AJ33" i="4" s="1"/>
  <c r="AI35" i="4"/>
  <c r="AJ35" i="4" s="1"/>
  <c r="AI37" i="4"/>
  <c r="AJ37" i="4" s="1"/>
  <c r="AI39" i="4"/>
  <c r="AJ39" i="4" s="1"/>
  <c r="AI41" i="4"/>
  <c r="AJ41" i="4" s="1"/>
  <c r="AI43" i="4"/>
  <c r="AJ43" i="4" s="1"/>
  <c r="L90" i="4"/>
  <c r="AI140" i="4"/>
  <c r="AJ140" i="4" s="1"/>
  <c r="L140" i="4"/>
  <c r="AI156" i="4"/>
  <c r="AJ156" i="4" s="1"/>
  <c r="L156" i="4"/>
  <c r="AI172" i="4"/>
  <c r="AJ172" i="4" s="1"/>
  <c r="L172" i="4"/>
  <c r="AI92" i="4"/>
  <c r="AJ92" i="4" s="1"/>
  <c r="AH193" i="4"/>
  <c r="AJ58" i="4"/>
  <c r="AJ59" i="4"/>
  <c r="AJ76" i="4"/>
  <c r="AI82" i="4"/>
  <c r="AJ82" i="4" s="1"/>
  <c r="AI84" i="4"/>
  <c r="AJ84" i="4" s="1"/>
  <c r="AI86" i="4"/>
  <c r="AJ86" i="4" s="1"/>
  <c r="AI88" i="4"/>
  <c r="AJ88" i="4" s="1"/>
  <c r="AI94" i="4"/>
  <c r="AJ94" i="4" s="1"/>
  <c r="AI96" i="4"/>
  <c r="AJ96" i="4" s="1"/>
  <c r="AI98" i="4"/>
  <c r="AJ98" i="4" s="1"/>
  <c r="AI100" i="4"/>
  <c r="AJ100" i="4" s="1"/>
  <c r="AI102" i="4"/>
  <c r="AJ102" i="4" s="1"/>
  <c r="AI105" i="4"/>
  <c r="AJ105" i="4" s="1"/>
  <c r="AI7" i="4"/>
  <c r="AJ7" i="4" s="1"/>
  <c r="AI9" i="4"/>
  <c r="AJ9" i="4" s="1"/>
  <c r="AI13" i="4"/>
  <c r="AJ13" i="4" s="1"/>
  <c r="AB193" i="4"/>
  <c r="AJ66" i="4"/>
  <c r="AI148" i="4"/>
  <c r="AJ148" i="4" s="1"/>
  <c r="L148" i="4"/>
  <c r="AI164" i="4"/>
  <c r="AJ164" i="4" s="1"/>
  <c r="L164" i="4"/>
  <c r="AI180" i="4"/>
  <c r="AJ180" i="4" s="1"/>
  <c r="L180" i="4"/>
  <c r="AJ103" i="4"/>
  <c r="AD106" i="4"/>
  <c r="AI141" i="4"/>
  <c r="AJ141" i="4" s="1"/>
  <c r="AI149" i="4"/>
  <c r="AJ149" i="4" s="1"/>
  <c r="AI157" i="4"/>
  <c r="AJ157" i="4" s="1"/>
  <c r="AI165" i="4"/>
  <c r="AJ165" i="4" s="1"/>
  <c r="AI173" i="4"/>
  <c r="AJ173" i="4" s="1"/>
  <c r="AI181" i="4"/>
  <c r="AJ181" i="4" s="1"/>
  <c r="AI188" i="4"/>
  <c r="AJ188" i="4" s="1"/>
  <c r="L188" i="4"/>
  <c r="AJ121" i="4"/>
  <c r="AJ123" i="4"/>
  <c r="AJ127" i="4"/>
  <c r="AJ133" i="4"/>
  <c r="AJ137" i="4"/>
  <c r="L141" i="4"/>
  <c r="AI144" i="4"/>
  <c r="AJ144" i="4" s="1"/>
  <c r="L144" i="4"/>
  <c r="L149" i="4"/>
  <c r="AI152" i="4"/>
  <c r="AJ152" i="4" s="1"/>
  <c r="L152" i="4"/>
  <c r="L157" i="4"/>
  <c r="AI160" i="4"/>
  <c r="AJ160" i="4" s="1"/>
  <c r="L160" i="4"/>
  <c r="L165" i="4"/>
  <c r="AI168" i="4"/>
  <c r="AJ168" i="4" s="1"/>
  <c r="L168" i="4"/>
  <c r="L173" i="4"/>
  <c r="AI176" i="4"/>
  <c r="AJ176" i="4" s="1"/>
  <c r="L176" i="4"/>
  <c r="L181" i="4"/>
  <c r="AI184" i="4"/>
  <c r="AJ184" i="4" s="1"/>
  <c r="L184" i="4"/>
  <c r="AI189" i="4"/>
  <c r="AJ189" i="4" s="1"/>
  <c r="AJ107" i="4"/>
  <c r="AD110" i="4"/>
  <c r="AD112" i="4"/>
  <c r="AD114" i="4"/>
  <c r="AD116" i="4"/>
  <c r="AD118" i="4"/>
  <c r="AD120" i="4"/>
  <c r="AD122" i="4"/>
  <c r="AD124" i="4"/>
  <c r="AD126" i="4"/>
  <c r="AD128" i="4"/>
  <c r="AD130" i="4"/>
  <c r="AD132" i="4"/>
  <c r="AD134" i="4"/>
  <c r="AD136" i="4"/>
  <c r="AD138" i="4"/>
  <c r="AD143" i="4"/>
  <c r="AI145" i="4"/>
  <c r="AJ145" i="4" s="1"/>
  <c r="AD151" i="4"/>
  <c r="AI153" i="4"/>
  <c r="AJ153" i="4" s="1"/>
  <c r="AD159" i="4"/>
  <c r="AI161" i="4"/>
  <c r="AJ161" i="4" s="1"/>
  <c r="AD167" i="4"/>
  <c r="AI169" i="4"/>
  <c r="AJ169" i="4" s="1"/>
  <c r="AD175" i="4"/>
  <c r="AI177" i="4"/>
  <c r="AJ177" i="4" s="1"/>
  <c r="AD183" i="4"/>
  <c r="AI185" i="4"/>
  <c r="AJ185" i="4" s="1"/>
  <c r="L189" i="4"/>
  <c r="AI139" i="4"/>
  <c r="AJ139" i="4" s="1"/>
  <c r="AI143" i="4"/>
  <c r="AJ143" i="4" s="1"/>
  <c r="AI147" i="4"/>
  <c r="AJ147" i="4" s="1"/>
  <c r="AI151" i="4"/>
  <c r="AJ151" i="4" s="1"/>
  <c r="AI155" i="4"/>
  <c r="AJ155" i="4" s="1"/>
  <c r="AI159" i="4"/>
  <c r="AJ159" i="4" s="1"/>
  <c r="AI163" i="4"/>
  <c r="AJ163" i="4" s="1"/>
  <c r="AI167" i="4"/>
  <c r="AJ167" i="4" s="1"/>
  <c r="AI171" i="4"/>
  <c r="AJ171" i="4" s="1"/>
  <c r="AI175" i="4"/>
  <c r="AJ175" i="4" s="1"/>
  <c r="AI179" i="4"/>
  <c r="AJ179" i="4" s="1"/>
  <c r="AI183" i="4"/>
  <c r="AJ183" i="4" s="1"/>
  <c r="AI187" i="4"/>
  <c r="AJ187" i="4" s="1"/>
  <c r="AD189" i="4"/>
  <c r="AI138" i="4"/>
  <c r="AJ138" i="4" s="1"/>
  <c r="L139" i="4"/>
  <c r="AD140" i="4"/>
  <c r="AI142" i="4"/>
  <c r="AJ142" i="4" s="1"/>
  <c r="L143" i="4"/>
  <c r="AD144" i="4"/>
  <c r="AI146" i="4"/>
  <c r="AJ146" i="4" s="1"/>
  <c r="L147" i="4"/>
  <c r="AI150" i="4"/>
  <c r="AJ150" i="4" s="1"/>
  <c r="L151" i="4"/>
  <c r="AI154" i="4"/>
  <c r="AJ154" i="4" s="1"/>
  <c r="L155" i="4"/>
  <c r="AI158" i="4"/>
  <c r="AJ158" i="4" s="1"/>
  <c r="L159" i="4"/>
  <c r="AD160" i="4"/>
  <c r="AI162" i="4"/>
  <c r="AJ162" i="4" s="1"/>
  <c r="L163" i="4"/>
  <c r="AD164" i="4"/>
  <c r="AI166" i="4"/>
  <c r="AJ166" i="4" s="1"/>
  <c r="L167" i="4"/>
  <c r="AD168" i="4"/>
  <c r="AI170" i="4"/>
  <c r="AJ170" i="4" s="1"/>
  <c r="L171" i="4"/>
  <c r="AD172" i="4"/>
  <c r="AI174" i="4"/>
  <c r="AJ174" i="4" s="1"/>
  <c r="L175" i="4"/>
  <c r="AI178" i="4"/>
  <c r="AJ178" i="4" s="1"/>
  <c r="L179" i="4"/>
  <c r="AI182" i="4"/>
  <c r="AJ182" i="4" s="1"/>
  <c r="L183" i="4"/>
  <c r="AI186" i="4"/>
  <c r="AJ186" i="4" s="1"/>
  <c r="AI190" i="4"/>
  <c r="AJ190" i="4" s="1"/>
  <c r="AD191" i="4"/>
  <c r="S9" i="2" l="1"/>
  <c r="T4" i="2"/>
  <c r="T10" i="2"/>
  <c r="T12" i="2"/>
  <c r="T11" i="2"/>
  <c r="T6" i="2"/>
  <c r="T9" i="2"/>
  <c r="T8" i="2"/>
  <c r="T7" i="2"/>
  <c r="T5" i="2"/>
  <c r="R29" i="2"/>
  <c r="R30" i="2" s="1"/>
  <c r="L193" i="4"/>
  <c r="K195" i="4" s="1"/>
  <c r="AD193" i="4"/>
  <c r="K197" i="4" s="1"/>
  <c r="S29" i="2" l="1"/>
  <c r="K196" i="4"/>
  <c r="O29" i="2" l="1"/>
  <c r="L29" i="2" l="1"/>
  <c r="M29" i="2"/>
  <c r="N29" i="2"/>
  <c r="K29" i="2" l="1"/>
</calcChain>
</file>

<file path=xl/sharedStrings.xml><?xml version="1.0" encoding="utf-8"?>
<sst xmlns="http://schemas.openxmlformats.org/spreadsheetml/2006/main" count="1699" uniqueCount="497">
  <si>
    <t>Observaciones</t>
  </si>
  <si>
    <t>Número acción</t>
  </si>
  <si>
    <t>Código acción formativa</t>
  </si>
  <si>
    <t>TOTAL  (euros)</t>
  </si>
  <si>
    <t>Nombre acción formativa</t>
  </si>
  <si>
    <t>Horas totales</t>
  </si>
  <si>
    <t>Horas de teoría</t>
  </si>
  <si>
    <t>Municipio</t>
  </si>
  <si>
    <t>Nº de plazas</t>
  </si>
  <si>
    <t>Coste (€/alumno y hora)</t>
  </si>
  <si>
    <t>Horas de prácticas sin uso de maquinaria</t>
  </si>
  <si>
    <t>Horas de prácticas con uso de maquinaria</t>
  </si>
  <si>
    <t>Mes/Año
(mm/aaaa)</t>
  </si>
  <si>
    <t>Código área de actuación</t>
  </si>
  <si>
    <t xml:space="preserve">Totales o promedio     </t>
  </si>
  <si>
    <t>Firmado electrónicamente por el representante legal de la entidad</t>
  </si>
  <si>
    <t>Ejercicio</t>
  </si>
  <si>
    <r>
      <t xml:space="preserve">Modalidad: </t>
    </r>
    <r>
      <rPr>
        <b/>
        <sz val="7"/>
        <color theme="1"/>
        <rFont val="Arial"/>
        <family val="2"/>
      </rPr>
      <t>Presencial/ Presencial Videoconferencia/Mixto</t>
    </r>
  </si>
  <si>
    <t>Periodo</t>
  </si>
  <si>
    <t>Solicitud de pago</t>
  </si>
  <si>
    <t>Calendario ejecución acciones formativas</t>
  </si>
  <si>
    <r>
      <t xml:space="preserve">Periodo </t>
    </r>
    <r>
      <rPr>
        <b/>
        <sz val="9"/>
        <rFont val="Arial"/>
        <family val="2"/>
      </rPr>
      <t>(Ver nota 1)</t>
    </r>
  </si>
  <si>
    <t>Total horas prácticas</t>
  </si>
  <si>
    <t>CATÁLOGO DE ACCIONES FORMATIVAS</t>
  </si>
  <si>
    <t>OBJETIVOS DEL PLAN DE FORMACIÓN</t>
  </si>
  <si>
    <t>CATÁLOGO</t>
  </si>
  <si>
    <t>SOLICITUD</t>
  </si>
  <si>
    <t>Sostenibilidad</t>
  </si>
  <si>
    <t>Rentabilidad y competitividad</t>
  </si>
  <si>
    <t>Nuevas tecnologías</t>
  </si>
  <si>
    <t>Innovación</t>
  </si>
  <si>
    <t>Digitalización</t>
  </si>
  <si>
    <t>Normas legislación</t>
  </si>
  <si>
    <t>Seguridad alimentaria y laboral</t>
  </si>
  <si>
    <t>SUMAS</t>
  </si>
  <si>
    <t>Tipo de Horas AAFF</t>
  </si>
  <si>
    <t>PEPAC 2023-2027</t>
  </si>
  <si>
    <t>Nº</t>
  </si>
  <si>
    <t>Cód área</t>
  </si>
  <si>
    <t>Área</t>
  </si>
  <si>
    <t>Código Acción formativa</t>
  </si>
  <si>
    <t>Denominación</t>
  </si>
  <si>
    <t>Modalidad</t>
  </si>
  <si>
    <t>Duración (horas)</t>
  </si>
  <si>
    <t>Plazas (alumnos)</t>
  </si>
  <si>
    <t>Versión ficha</t>
  </si>
  <si>
    <t>Nº Alumnos solicitados</t>
  </si>
  <si>
    <t>Nº Ediciones con prácticas</t>
  </si>
  <si>
    <t>Ayuda incorporación jóvenes (si/no)</t>
  </si>
  <si>
    <t>Sostenibilidad
 (si/no)</t>
  </si>
  <si>
    <t>Sostenibilidad
20</t>
  </si>
  <si>
    <t>Competitividad
 (si/no)</t>
  </si>
  <si>
    <t>Competitividad
20</t>
  </si>
  <si>
    <t>Tecnológico
 (si/no)</t>
  </si>
  <si>
    <t>Tecnológico
18</t>
  </si>
  <si>
    <t>Innovador
 (si/no)</t>
  </si>
  <si>
    <t>Innovador
15</t>
  </si>
  <si>
    <t>Digitalización
 (si/no)</t>
  </si>
  <si>
    <t>Digitalización
13</t>
  </si>
  <si>
    <t>Normas legislacion (si/no)</t>
  </si>
  <si>
    <t>Normas legislacion 12</t>
  </si>
  <si>
    <t>Seguridad (si/no)</t>
  </si>
  <si>
    <t>Seguridad 12</t>
  </si>
  <si>
    <t>SUMA (SI)</t>
  </si>
  <si>
    <t>CATÁLOGO TOTAL  (euros)</t>
  </si>
  <si>
    <t>A</t>
  </si>
  <si>
    <t>Agricultura</t>
  </si>
  <si>
    <t>AB01</t>
  </si>
  <si>
    <t>Acuaponía Básico</t>
  </si>
  <si>
    <t>Presencial</t>
  </si>
  <si>
    <t>NO</t>
  </si>
  <si>
    <t>si</t>
  </si>
  <si>
    <t>AE01</t>
  </si>
  <si>
    <t>Agricultura ecológica. Nivel básico</t>
  </si>
  <si>
    <t>SI</t>
  </si>
  <si>
    <t>AE02</t>
  </si>
  <si>
    <t>Agricultura Ecológica en frutales y cítricos</t>
  </si>
  <si>
    <t>AE03</t>
  </si>
  <si>
    <t>Agricultura biodinámica</t>
  </si>
  <si>
    <t>AE04</t>
  </si>
  <si>
    <t>Agricultura Ecológica en Almendro, Olivo y Vid</t>
  </si>
  <si>
    <t>AE05</t>
  </si>
  <si>
    <t>Biodiversidad y manejo de cultivos hortícolas para una Agricultura Sostenible</t>
  </si>
  <si>
    <t>S</t>
  </si>
  <si>
    <t>Seguridad</t>
  </si>
  <si>
    <t>AG03</t>
  </si>
  <si>
    <t>Formación para auditor interno en los protocolos de seguridad alimentaria BRC e IFS</t>
  </si>
  <si>
    <t>AG04</t>
  </si>
  <si>
    <t>Aplicación del Autocontrol basado en principios de APPCC en explotaciones agrícolas e industrias de frutas y hortalizas.</t>
  </si>
  <si>
    <t>AG05</t>
  </si>
  <si>
    <t>Protocolos seguridad alimentaria. BRC e IFS Food</t>
  </si>
  <si>
    <t>AN01</t>
  </si>
  <si>
    <t>Validación de métodos analíticos en laboratorios de control del sector agroalimentario</t>
  </si>
  <si>
    <t>AN02</t>
  </si>
  <si>
    <t>Cromatografía iónica en el sector agroalimentario: Determinación de aniones y cationes en diversas matrices</t>
  </si>
  <si>
    <t>AN03</t>
  </si>
  <si>
    <t>Cromatografías líquida y gaseosa aplicadas al control de calidad de plaguicidas y pesticidas en el sector agroalimentario: Avances y tendencias en UHPLC-MS y GC-MS como herramientas analíticas</t>
  </si>
  <si>
    <t>AN04</t>
  </si>
  <si>
    <t>Desinfección de aguas en el sector agroalimentario: Cloración, Bromación, Sensores y Métodos analíticos oficiales de referencia.</t>
  </si>
  <si>
    <t>AN05</t>
  </si>
  <si>
    <t>ICP-OES: Determinación de metales pesados en el sector agroalimentario (Alimentos, suelos, aguas y otros)</t>
  </si>
  <si>
    <t>Ganadería</t>
  </si>
  <si>
    <t>AO01</t>
  </si>
  <si>
    <t>Capacitación para el personal que trabaja en avicultura. RD 637/2021</t>
  </si>
  <si>
    <t>AO02</t>
  </si>
  <si>
    <t>Capacitación para el personal que trabaja en avicultura. RD 637/2021. Evaluación</t>
  </si>
  <si>
    <t>AS01</t>
  </si>
  <si>
    <t>Asesoramiento a explotaciones agrarias I</t>
  </si>
  <si>
    <t>AS02</t>
  </si>
  <si>
    <t>Asesoramiento a explotaciones agrarias II</t>
  </si>
  <si>
    <t>G</t>
  </si>
  <si>
    <t>BA05</t>
  </si>
  <si>
    <t>Protección y bienestar en sacrificio y muerte de animales</t>
  </si>
  <si>
    <t>BA06</t>
  </si>
  <si>
    <t>Bienestar animal en transporte</t>
  </si>
  <si>
    <t>BA07</t>
  </si>
  <si>
    <t>Bienestar Animal en Porcino</t>
  </si>
  <si>
    <t>BA09</t>
  </si>
  <si>
    <t>Bienestar Animal en Avicultura</t>
  </si>
  <si>
    <t>BA10</t>
  </si>
  <si>
    <t>Bienestar Animal en Cunicultura</t>
  </si>
  <si>
    <t>BA11</t>
  </si>
  <si>
    <t>Bienestar animal en transporte. Práctica y evaluación</t>
  </si>
  <si>
    <t>BA12</t>
  </si>
  <si>
    <t>Bienestar Animal en el Transporte (Teoría)</t>
  </si>
  <si>
    <t>Online tutorizado</t>
  </si>
  <si>
    <t>BA13</t>
  </si>
  <si>
    <t>Bienestar animal en porcino. Práctica y Evaluación</t>
  </si>
  <si>
    <t>BA14</t>
  </si>
  <si>
    <t>Bienestar animal en rumiantes (ovino y caprino)Práctica y evaluación.</t>
  </si>
  <si>
    <t>BA15</t>
  </si>
  <si>
    <t>Bienestar Animal en Rumiantes</t>
  </si>
  <si>
    <t>BO01</t>
  </si>
  <si>
    <t>Capacitación para el personal que trabaja con ganado bovino. RD 1053/2022</t>
  </si>
  <si>
    <t>I</t>
  </si>
  <si>
    <t>Industrias Agroalimentarias</t>
  </si>
  <si>
    <t>CA01</t>
  </si>
  <si>
    <t>Iniciación a la cata de vinos</t>
  </si>
  <si>
    <t>CA02</t>
  </si>
  <si>
    <t>Iniciación a la cata de cerveza</t>
  </si>
  <si>
    <t>CA03</t>
  </si>
  <si>
    <t>Iniciación a la elaboración de la cerveza</t>
  </si>
  <si>
    <t>M</t>
  </si>
  <si>
    <t>Medio Ambiente</t>
  </si>
  <si>
    <t>CC01</t>
  </si>
  <si>
    <t>Iniciación a la adaptación y mitigación del cambio climático</t>
  </si>
  <si>
    <t>CL01</t>
  </si>
  <si>
    <t>Iniciación al cultivo del almendro</t>
  </si>
  <si>
    <t>CL02</t>
  </si>
  <si>
    <t>Iniciación al  cultivo del olivo</t>
  </si>
  <si>
    <t>CL04</t>
  </si>
  <si>
    <t>Iniciación al cultivo del viñedo</t>
  </si>
  <si>
    <t>CV01</t>
  </si>
  <si>
    <t>Clasificadores de canales de vacuno</t>
  </si>
  <si>
    <t>F</t>
  </si>
  <si>
    <t>Forestal</t>
  </si>
  <si>
    <t>CZ01</t>
  </si>
  <si>
    <t>Certificado de Aptitud para la Obtención de la Licencia de Caza en la Región de Murcia</t>
  </si>
  <si>
    <t>CZ02</t>
  </si>
  <si>
    <t>Cuso de Acreditación para la Utilizacion de Métodos de Captura Homologados de Depredadores</t>
  </si>
  <si>
    <t>CZ03</t>
  </si>
  <si>
    <t>Curso de Gestión cinegética en la Región de Murcia</t>
  </si>
  <si>
    <t>EQ01</t>
  </si>
  <si>
    <t>Inseminación artificial en equino</t>
  </si>
  <si>
    <t>EQ02</t>
  </si>
  <si>
    <t>Manejo del caballo básico</t>
  </si>
  <si>
    <t>EQ03</t>
  </si>
  <si>
    <t>Manejo del Caballo. Avanzado</t>
  </si>
  <si>
    <t>EQ04</t>
  </si>
  <si>
    <t>Herraje básico</t>
  </si>
  <si>
    <t>EQ05</t>
  </si>
  <si>
    <t>Herraje avanzado</t>
  </si>
  <si>
    <t>EQ06</t>
  </si>
  <si>
    <t>Aplomado y herraje equino</t>
  </si>
  <si>
    <t>EQ07</t>
  </si>
  <si>
    <t>Manejo de equinos</t>
  </si>
  <si>
    <t>EQ08</t>
  </si>
  <si>
    <t>Cuidados dentales en équidos</t>
  </si>
  <si>
    <t>ER01</t>
  </si>
  <si>
    <t>Introducción a las Energías Renovables</t>
  </si>
  <si>
    <t>O</t>
  </si>
  <si>
    <t>Formacion de Formadores</t>
  </si>
  <si>
    <t>FD01</t>
  </si>
  <si>
    <t>Formación Didáctica</t>
  </si>
  <si>
    <t>FD02</t>
  </si>
  <si>
    <t>Jornada técnica: Usuario profesional de productos fitosanitarios. Nivel Cualificado.</t>
  </si>
  <si>
    <t>FD03</t>
  </si>
  <si>
    <t>Jornada técnica: Usuario profesional de productos fitosanitarios. Nivel Básico.</t>
  </si>
  <si>
    <t>FL01</t>
  </si>
  <si>
    <t>Poda en altura de árboles ornamentales</t>
  </si>
  <si>
    <t>FL02</t>
  </si>
  <si>
    <t>Siega en campos de golf y otras superficies deportivas</t>
  </si>
  <si>
    <t>FL03</t>
  </si>
  <si>
    <t>Flores.Arte Floral</t>
  </si>
  <si>
    <t>FL04</t>
  </si>
  <si>
    <t>Curso básico de bonsái</t>
  </si>
  <si>
    <t>FL05</t>
  </si>
  <si>
    <t>Técnicas de reproducción de plantas</t>
  </si>
  <si>
    <t>FL06</t>
  </si>
  <si>
    <t>Paisajísmo y diseño de jardines</t>
  </si>
  <si>
    <t>FL07</t>
  </si>
  <si>
    <t>Poda de palmeras</t>
  </si>
  <si>
    <t>FL08</t>
  </si>
  <si>
    <t>Creación de roca artificial y tematización para jardines acuáticos , cascadas y rocas</t>
  </si>
  <si>
    <t>FL09</t>
  </si>
  <si>
    <t>Manejo de maquinaria y herramientas de jardinería</t>
  </si>
  <si>
    <t>FL10</t>
  </si>
  <si>
    <t>Iniciación a la jardinería vertical</t>
  </si>
  <si>
    <t>FL11</t>
  </si>
  <si>
    <t>Composiciones florales de mesas para eventos y celebraciones</t>
  </si>
  <si>
    <t>FL12</t>
  </si>
  <si>
    <t>Arte Floral. Guirnaldas, Adornos y Detalles: Técnica de Alambrado</t>
  </si>
  <si>
    <t>FL13</t>
  </si>
  <si>
    <t>Arte Floral inspirado en IKEBANA</t>
  </si>
  <si>
    <t>FL14</t>
  </si>
  <si>
    <t>Flores secas, técnicas de secado y composiciones</t>
  </si>
  <si>
    <t>FL15</t>
  </si>
  <si>
    <t>Composiciones Lineales:Línea Formal, Líneal en "L" y Lineal Hogart.</t>
  </si>
  <si>
    <t>FL16</t>
  </si>
  <si>
    <t>Arte Floral: Composiciones de Ramos de Novia</t>
  </si>
  <si>
    <t>FL17</t>
  </si>
  <si>
    <t>Arte Floral: Composiciones Funerarias</t>
  </si>
  <si>
    <t>FL18</t>
  </si>
  <si>
    <t>Flores. Arte Floral II</t>
  </si>
  <si>
    <t>FL19</t>
  </si>
  <si>
    <t>Aprovechamiento de las fibras vegetales para arte floral</t>
  </si>
  <si>
    <t>FL20</t>
  </si>
  <si>
    <t>Arte Floral: Composiciones Navideñas</t>
  </si>
  <si>
    <t>FL21</t>
  </si>
  <si>
    <t>Usos de la caña en la agricultura tradicional.</t>
  </si>
  <si>
    <t>FL22</t>
  </si>
  <si>
    <t>Paisajismo urbano sostenible. Módulo I. Nuevos modelos ornamentales y técnicas aplicadas</t>
  </si>
  <si>
    <t>FL23</t>
  </si>
  <si>
    <t>Paisajismo urbano sostenible. Módulo II. Jardines alternativos y manejo de ejemplares singulares.</t>
  </si>
  <si>
    <t>FL24</t>
  </si>
  <si>
    <t>Técnicas de Endoterapia vegetal</t>
  </si>
  <si>
    <t>FL25</t>
  </si>
  <si>
    <t>Arte floral: Escaparatismo aplicado a la floristería</t>
  </si>
  <si>
    <t>GI01</t>
  </si>
  <si>
    <t>Aplicación de Sistemas de Información Geográfica en el ámbito de la agricultura. Parte I</t>
  </si>
  <si>
    <t>GI02</t>
  </si>
  <si>
    <t>Aplicación de Sistemas de Información Geográfica en el ámbito de la agricultura. Parte II</t>
  </si>
  <si>
    <t>GA01</t>
  </si>
  <si>
    <t>Inseminación artificial en animales de producción (caprino, porcino y equino)</t>
  </si>
  <si>
    <t>GP01</t>
  </si>
  <si>
    <t>Gestión integrada de plagas en cultivos hortícolas de verano (melón, sandía y pimiento para pimentón)</t>
  </si>
  <si>
    <t>GP02</t>
  </si>
  <si>
    <t>Gestión Integrada de Plagas en Frutales</t>
  </si>
  <si>
    <t>GP03</t>
  </si>
  <si>
    <t>Gestión Integrada de Plagas en Cítricos</t>
  </si>
  <si>
    <t>GP04</t>
  </si>
  <si>
    <t>Nuevos productos en el control biológico de plagas</t>
  </si>
  <si>
    <t>GP05</t>
  </si>
  <si>
    <t>Control biológico de plagas en cultivos hortícolas</t>
  </si>
  <si>
    <t>HA01</t>
  </si>
  <si>
    <t>Síntesis sobre la directiva de hábitats y la directiva aves en explotaciones Agroforestales</t>
  </si>
  <si>
    <t>HG01</t>
  </si>
  <si>
    <t>Prácticas correctas de higiene en ganado lechero</t>
  </si>
  <si>
    <t>HG02</t>
  </si>
  <si>
    <t>Tomador de muestras de leche</t>
  </si>
  <si>
    <t>IA01</t>
  </si>
  <si>
    <t>Incorporación apicultura. Módulo I. La abeja y la colmena.</t>
  </si>
  <si>
    <t>IA02</t>
  </si>
  <si>
    <t>Incorporación apicultura. Módulo II. Apicultura especializada</t>
  </si>
  <si>
    <t>IA03</t>
  </si>
  <si>
    <t>Incorporación apicultura. Módulo III. Adversidades de la apicultura</t>
  </si>
  <si>
    <t>IA04</t>
  </si>
  <si>
    <t>Iniciación a la Apicultura</t>
  </si>
  <si>
    <t>IF01</t>
  </si>
  <si>
    <t>Incorporación fruticultura y citricultura. Módulo I. Material vegetal y técnicas de cultivo</t>
  </si>
  <si>
    <t>C</t>
  </si>
  <si>
    <t>Sistemas de Gestión</t>
  </si>
  <si>
    <t>IG01</t>
  </si>
  <si>
    <t>Incorporación. Gestión técnico empresarial</t>
  </si>
  <si>
    <t>IG02</t>
  </si>
  <si>
    <t>Incorporación. Condicionalidad</t>
  </si>
  <si>
    <t>IG03</t>
  </si>
  <si>
    <t>Uso de aplicaciones digitales para la relación con las administraciones</t>
  </si>
  <si>
    <t>IH01</t>
  </si>
  <si>
    <t>Incorporación Horticultura. Módulo I. Material vegetal y técnicas de cultivo.</t>
  </si>
  <si>
    <t>IH02</t>
  </si>
  <si>
    <t>Incorporación Horticultura. Módulo I. Técnicas de Cultivo.</t>
  </si>
  <si>
    <t>IH03</t>
  </si>
  <si>
    <t>Incorporación Horticultura. Módulo II. Material Vegetal</t>
  </si>
  <si>
    <t>IJ01</t>
  </si>
  <si>
    <t>Incorporación. Floricultura.</t>
  </si>
  <si>
    <t>IM01</t>
  </si>
  <si>
    <t>Técnicas de Explotación ganadera. Animales Monogástricos</t>
  </si>
  <si>
    <t>IR01</t>
  </si>
  <si>
    <t>Técnicas de Explotación ganadera. Animales Rumiantes</t>
  </si>
  <si>
    <t>IV01</t>
  </si>
  <si>
    <t>Incorporación fruticultura viticultura. Material vegetal y técnicas de cultivo.</t>
  </si>
  <si>
    <t>IV02</t>
  </si>
  <si>
    <t>Incorporación fruticultura, viticultura, cereales y plantas aromáticas. Material vegetal y técnicas de cultivo</t>
  </si>
  <si>
    <t>MA01</t>
  </si>
  <si>
    <t>Manipulador Alimentos. Sector elaboración de alimentos y restauración en el medio rural</t>
  </si>
  <si>
    <t>MA02</t>
  </si>
  <si>
    <t>Manipulador de Frutas y Hortalizas</t>
  </si>
  <si>
    <t>MA03</t>
  </si>
  <si>
    <t>Manipulador en industria agroalimentaria. Cultura de la inocuidad.</t>
  </si>
  <si>
    <t>MA04</t>
  </si>
  <si>
    <t>Corte de jamón. Curso de iniciación</t>
  </si>
  <si>
    <t>MA05</t>
  </si>
  <si>
    <t>Dependiente de carnicería y charcutería. Curso de iniciación</t>
  </si>
  <si>
    <t>MB01</t>
  </si>
  <si>
    <t>Manipulador biocidas en instalaciones ganaderas</t>
  </si>
  <si>
    <t>MB02</t>
  </si>
  <si>
    <t>Prácticas Manipulador/aplicador de biocidas en instalaciones ganaderas</t>
  </si>
  <si>
    <t>MB03</t>
  </si>
  <si>
    <t xml:space="preserve"> Manipulador/aplicador de biocidas en instalaciones ganaderas Online tutorizada</t>
  </si>
  <si>
    <t>ME01</t>
  </si>
  <si>
    <t>Educación Ambiental</t>
  </si>
  <si>
    <t>ME02</t>
  </si>
  <si>
    <t>Como aplicar la normativa sobre responsabilidad medioambiental a través del análisis de riesgos medioambientales</t>
  </si>
  <si>
    <t>ME03</t>
  </si>
  <si>
    <t>Curso sobre aguas y control del nitrógeno en la producción agraria</t>
  </si>
  <si>
    <t>ME04</t>
  </si>
  <si>
    <t>Operador Agroambiental</t>
  </si>
  <si>
    <t>ME05</t>
  </si>
  <si>
    <t>Operador Agroambiental Semipresencial</t>
  </si>
  <si>
    <t>online tutorizado</t>
  </si>
  <si>
    <t>ME06</t>
  </si>
  <si>
    <t>Menejo del suelo y fertirrigación para una agricultura sostenible</t>
  </si>
  <si>
    <t>ME07</t>
  </si>
  <si>
    <t>Gestión de resifios y subproductos agrícolas y ganaderos oara una agricultura soatenible</t>
  </si>
  <si>
    <t>ME</t>
  </si>
  <si>
    <t>ME08</t>
  </si>
  <si>
    <t>Principios básicos del compostaje de restos agrícolas</t>
  </si>
  <si>
    <t>H</t>
  </si>
  <si>
    <t>Gestión del Agua</t>
  </si>
  <si>
    <t>MN01</t>
  </si>
  <si>
    <t>Mantenimiento de zonas ajardinadas: piscinas y estanques</t>
  </si>
  <si>
    <t>MN02</t>
  </si>
  <si>
    <t>Labores Básicas de Mantenimiento de Jardines</t>
  </si>
  <si>
    <t>MN03</t>
  </si>
  <si>
    <t>Labores Básicas de Mantenimiento de vivero ornamental</t>
  </si>
  <si>
    <t>MQ01</t>
  </si>
  <si>
    <t>Manejo seguro carretillas elevadoras</t>
  </si>
  <si>
    <t>MQ02</t>
  </si>
  <si>
    <t>Manejo seguro del tractor</t>
  </si>
  <si>
    <t>MQ03</t>
  </si>
  <si>
    <t>Tractor. Labores básicas.</t>
  </si>
  <si>
    <t>MQ04</t>
  </si>
  <si>
    <t>Manejo seguro de la motosierra</t>
  </si>
  <si>
    <t>MQ05</t>
  </si>
  <si>
    <t>Manejo seguro de uso de maquinaria agrícola</t>
  </si>
  <si>
    <t>MQ06</t>
  </si>
  <si>
    <t>Inspectores de ITEAF</t>
  </si>
  <si>
    <t>MQ07</t>
  </si>
  <si>
    <t>Actualización de conocimientos para inspectores y directores técnicos de las estaciones de ITEAF</t>
  </si>
  <si>
    <t>MQ08</t>
  </si>
  <si>
    <t>Mantenimiento del tractor</t>
  </si>
  <si>
    <t>ME09</t>
  </si>
  <si>
    <t>Funciones y actuaciones de las ECARM</t>
  </si>
  <si>
    <t>ME10</t>
  </si>
  <si>
    <t>Fertilización nitrogenada en zonas vulnerables a la contaminación por nitratos</t>
  </si>
  <si>
    <t>OC01</t>
  </si>
  <si>
    <t>Manejo productivo y reproductivo  EN OVINO-CAPRINO</t>
  </si>
  <si>
    <t>OC02</t>
  </si>
  <si>
    <t>Sanidad en Ovino y Caprino</t>
  </si>
  <si>
    <t>OC03</t>
  </si>
  <si>
    <t>Alimentación y etología en ovino-caprino</t>
  </si>
  <si>
    <t>OC04</t>
  </si>
  <si>
    <t>Animales e instalaciones en ovino-caprino</t>
  </si>
  <si>
    <t>OL01</t>
  </si>
  <si>
    <t>Cata de Aceite de Oliva</t>
  </si>
  <si>
    <t>PG01</t>
  </si>
  <si>
    <t>Elaboración Artesanal del Queso de Cabra</t>
  </si>
  <si>
    <t>PO01</t>
  </si>
  <si>
    <t>Inseminación artificial en porcino</t>
  </si>
  <si>
    <t>PO02</t>
  </si>
  <si>
    <t>Capacitación para el personal que trabaja con ganado porcino-RD 306/2020</t>
  </si>
  <si>
    <t>PO03</t>
  </si>
  <si>
    <t>PO04</t>
  </si>
  <si>
    <t>Evaluación del curso “Capacitación para el personal que trabaja con ganado porcino-RD 306/2020”</t>
  </si>
  <si>
    <t>PX01</t>
  </si>
  <si>
    <t>Primeros auxilios en el sector agrario y alimentario</t>
  </si>
  <si>
    <t>RI03</t>
  </si>
  <si>
    <t>Manejo y Mantenimiento de Instalaciones de Riego Localizado</t>
  </si>
  <si>
    <t>RI04</t>
  </si>
  <si>
    <t>Fertirrigación en frutales de hueso</t>
  </si>
  <si>
    <t>RI06</t>
  </si>
  <si>
    <t>Fertirrigación en limonero</t>
  </si>
  <si>
    <t>RI07</t>
  </si>
  <si>
    <t>Riego localizado subterráneo. Nivel básico</t>
  </si>
  <si>
    <t>RI08</t>
  </si>
  <si>
    <t>Sondas y sensores de humedad del suelo</t>
  </si>
  <si>
    <t>RI09</t>
  </si>
  <si>
    <t>Operador de sistemas de riego sostenibles y de precisión:principios básicos</t>
  </si>
  <si>
    <t>RI10</t>
  </si>
  <si>
    <t>Operador de sistemas de riego sostenibles y de precisión: automatización y control</t>
  </si>
  <si>
    <t>RI11</t>
  </si>
  <si>
    <t>Nuevas Tecnologías y Conocimiento Aplicado en Riego por Goteo Subterráneo de Precisión.</t>
  </si>
  <si>
    <t>RL02</t>
  </si>
  <si>
    <t>PRL Puesto de Trabajo en Almacén</t>
  </si>
  <si>
    <t>RL03</t>
  </si>
  <si>
    <t>Planes de emergencia y evacuación</t>
  </si>
  <si>
    <t>RL04</t>
  </si>
  <si>
    <t>Directrices básicas de buenas prácticas en el sector agrícola y ganadero frente al COVID-19</t>
  </si>
  <si>
    <t>RL05</t>
  </si>
  <si>
    <t>Gestión de la Prevención de Riesgos Laborales en la empresa agraria y alimentaria. Funciones nivel básico</t>
  </si>
  <si>
    <t>SC01</t>
  </si>
  <si>
    <t>Poda forestal y en altura de árboles silvícolas</t>
  </si>
  <si>
    <t>SC02</t>
  </si>
  <si>
    <t>Extinción de incendios forestales. Básico</t>
  </si>
  <si>
    <t>SG01</t>
  </si>
  <si>
    <t>Globlagap</t>
  </si>
  <si>
    <t>SG02</t>
  </si>
  <si>
    <t>Sistemas de Gestión de calidad, Medio Ambiente y Prevención de Riesgos Laborales en empresas agrarias y alimentarias</t>
  </si>
  <si>
    <t>SG03</t>
  </si>
  <si>
    <t>Control de calidad de productos hortofrutícolas</t>
  </si>
  <si>
    <t>SG04</t>
  </si>
  <si>
    <t>Ejercicios de intercomparación en laboratorios acreditados de control de calidad del sector agroalimentario</t>
  </si>
  <si>
    <t>SG05</t>
  </si>
  <si>
    <t>Sistemas de Gestión ambiental en el sector agroalimentario: Implantación de ISO 14001</t>
  </si>
  <si>
    <t>SG06</t>
  </si>
  <si>
    <t>Control de calidad de productos en campo e industria</t>
  </si>
  <si>
    <t>SO01</t>
  </si>
  <si>
    <t>Soldadura</t>
  </si>
  <si>
    <t>SV01</t>
  </si>
  <si>
    <t>Formación para emisores del pasaporte fitosanitario</t>
  </si>
  <si>
    <t>TC01</t>
  </si>
  <si>
    <t>Injerto del almendro y frutales</t>
  </si>
  <si>
    <t>TC02</t>
  </si>
  <si>
    <t>Injerto de Cítricos</t>
  </si>
  <si>
    <t>TC03</t>
  </si>
  <si>
    <t>Poda del olivo</t>
  </si>
  <si>
    <t>TC04</t>
  </si>
  <si>
    <t>Poda del almendro</t>
  </si>
  <si>
    <t>TC05</t>
  </si>
  <si>
    <t>Inicio a la poda en frutales de hueso</t>
  </si>
  <si>
    <t>TC06</t>
  </si>
  <si>
    <t>Poda de frutales de hueso</t>
  </si>
  <si>
    <t>TC07</t>
  </si>
  <si>
    <t>Poda de cítricos</t>
  </si>
  <si>
    <t>TC08</t>
  </si>
  <si>
    <t>Injerto de Olivo</t>
  </si>
  <si>
    <t>TC09</t>
  </si>
  <si>
    <t>Poda y manejo de uva de mesa en parral</t>
  </si>
  <si>
    <t>TC10</t>
  </si>
  <si>
    <t>Poda de la vid</t>
  </si>
  <si>
    <t>TZ01</t>
  </si>
  <si>
    <t>Trazabilidad y registros en producción ganadera.</t>
  </si>
  <si>
    <t>s</t>
  </si>
  <si>
    <t>UP01</t>
  </si>
  <si>
    <t>Usuario profesional de productos fitosanitarios. Nivel Básico</t>
  </si>
  <si>
    <t>UP02</t>
  </si>
  <si>
    <t>Usuario Profesional de Productos Fitosanitarios. Nivel Cualificado</t>
  </si>
  <si>
    <t>UP03</t>
  </si>
  <si>
    <t>Usuario profesional de productos fitosanitarios. Nivel Fumigador</t>
  </si>
  <si>
    <t>UP04</t>
  </si>
  <si>
    <t>Usuario Proresional de Productos Fitosanitarios nivel cualificado. TEORIA.</t>
  </si>
  <si>
    <t>UP05</t>
  </si>
  <si>
    <t>Usuario profesional de productos fitosanitarios.nivel cualificado. PRÁCTICAS Y EVALUACIÓN</t>
  </si>
  <si>
    <t>UP06</t>
  </si>
  <si>
    <t>Usuario profesional de productos fitosanitarios Nivel Básico. Prácticas y Evaluación</t>
  </si>
  <si>
    <t>UP07</t>
  </si>
  <si>
    <t>Usuario Profesional de Productos fitosanitarios Nivel Básico. Teoría online tutorizada</t>
  </si>
  <si>
    <t>UP08</t>
  </si>
  <si>
    <t>Usuario Profesional de Productos fitosanitario Nivel cualificado. Teoría online tutorizada</t>
  </si>
  <si>
    <t>UP09</t>
  </si>
  <si>
    <t>Usuario Profesional de Productos Fitosanitarios Nivel: Piloto aplicador</t>
  </si>
  <si>
    <t>-</t>
  </si>
  <si>
    <t>SUMA</t>
  </si>
  <si>
    <t>Nº de cursos</t>
  </si>
  <si>
    <t>Criterio CS6. Diversidad</t>
  </si>
  <si>
    <t>Tipo de cursos</t>
  </si>
  <si>
    <t>Cursos con prácticas</t>
  </si>
  <si>
    <t>Criterio CS5. Prácticas</t>
  </si>
  <si>
    <t>CS5</t>
  </si>
  <si>
    <t>% Cursos Prácticas</t>
  </si>
  <si>
    <t>Criterio CS7. Objetivos</t>
  </si>
  <si>
    <t>Puntuación total objetivos C</t>
  </si>
  <si>
    <t>(1) En caso que la acción formativa esté en más de 1 objetivo solamente se puntuará una vez y se tomará el mayor valor</t>
  </si>
  <si>
    <t>SUMA (1) (Puntos)</t>
  </si>
  <si>
    <t>Servicio de Formación y Transferencia Tecnológica
P-0235</t>
  </si>
  <si>
    <t>Año presupuestario</t>
  </si>
  <si>
    <t>Meses</t>
  </si>
  <si>
    <t>Código edición</t>
  </si>
  <si>
    <t>Anexo XVII
Programa de formación ejecutado</t>
  </si>
  <si>
    <t>Valoración acción formativa. Puntuación</t>
  </si>
  <si>
    <t>Importe Unitario medio AAFF (euros)</t>
  </si>
  <si>
    <t>Año FEADER</t>
  </si>
  <si>
    <t>desde el 15 al 30 de septiembre de 2026</t>
  </si>
  <si>
    <t>Nº Ediciones</t>
  </si>
  <si>
    <t>Orden de la Consejería de Agua, Agricultura, Ganadería y Pesca, por la que se hace pública la convocatoria de ayudas para el intercambio de conocimientos y actividades de información, mediante actividades para formación profesional y adquisición de competencias (7201_01), en el sector agrario, agroalimentario, forestal y el medio rural, en el marco del Plan Estratégico de la Política Agraria Común (PEPAC) 2023-2027, en la Región de Murcia, para las anualidades 2025 y 2026</t>
  </si>
  <si>
    <t>desde solicitud de ayuda a 31/10/2025</t>
  </si>
  <si>
    <t>desde el 1 al 15 de noviembre de 2025</t>
  </si>
  <si>
    <t>desde el 1/11/2025 a 31/07/2026</t>
  </si>
  <si>
    <t>Nota aclaratoria FMG01-SFTT-32 Programa de formación total</t>
  </si>
  <si>
    <t>Columna A: Secuencia ordenada ascendente de número de acción formativa dentro del programa total</t>
  </si>
  <si>
    <t>Nota aclaratoria FMG01-SFTT-32 P1 Programa de formación periodo 1</t>
  </si>
  <si>
    <t>Columna B: Secuencia ordenada ascendente de número de acción formativa dentro del periodo de ejecución</t>
  </si>
  <si>
    <t>Nota aclaratoria FMG01-SFTT-32 P2 Programa de formación periodo 2</t>
  </si>
  <si>
    <t>Nota aclaratoria Cálculos CAT v113</t>
  </si>
  <si>
    <t>Columna K: Trasladar el número de ediciones  por tipo de acción formativa a la columna K, para valoración de los criterios de selección CS5, CS6 y CS7</t>
  </si>
  <si>
    <t>Nº AAFF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</si>
</sst>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11" xfId="0" applyFont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5" borderId="13" xfId="0" applyNumberFormat="1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9" xfId="0" applyNumberFormat="1" applyFont="1" applyFill="1" applyBorder="1" applyAlignment="1">
      <alignment horizontal="center" vertical="center"/>
    </xf>
    <xf numFmtId="0" fontId="0" fillId="6" borderId="20" xfId="0" applyNumberFormat="1" applyFont="1" applyFill="1" applyBorder="1" applyAlignment="1">
      <alignment horizontal="center" vertical="center"/>
    </xf>
    <xf numFmtId="0" fontId="0" fillId="6" borderId="21" xfId="0" applyNumberFormat="1" applyFont="1" applyFill="1" applyBorder="1" applyAlignment="1">
      <alignment horizontal="center" vertical="center"/>
    </xf>
    <xf numFmtId="0" fontId="1" fillId="6" borderId="21" xfId="0" applyNumberFormat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4" fontId="1" fillId="6" borderId="21" xfId="0" applyNumberFormat="1" applyFont="1" applyFill="1" applyBorder="1" applyAlignment="1">
      <alignment vertical="center"/>
    </xf>
    <xf numFmtId="2" fontId="0" fillId="6" borderId="21" xfId="0" applyNumberForma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0" fillId="6" borderId="23" xfId="0" applyNumberFormat="1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 wrapText="1"/>
    </xf>
    <xf numFmtId="0" fontId="0" fillId="6" borderId="21" xfId="0" applyFont="1" applyFill="1" applyBorder="1" applyAlignment="1">
      <alignment horizontal="left" vertical="center" wrapText="1"/>
    </xf>
    <xf numFmtId="0" fontId="0" fillId="7" borderId="21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0" fillId="6" borderId="25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6" borderId="24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left" vertical="center" wrapText="1"/>
    </xf>
    <xf numFmtId="0" fontId="0" fillId="6" borderId="24" xfId="0" applyNumberFormat="1" applyFont="1" applyFill="1" applyBorder="1" applyAlignment="1">
      <alignment horizontal="center" vertical="center"/>
    </xf>
    <xf numFmtId="0" fontId="0" fillId="6" borderId="26" xfId="0" applyNumberFormat="1" applyFont="1" applyFill="1" applyBorder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left" vertical="center" wrapText="1"/>
    </xf>
    <xf numFmtId="0" fontId="0" fillId="6" borderId="13" xfId="0" applyNumberFormat="1" applyFont="1" applyFill="1" applyBorder="1" applyAlignment="1">
      <alignment horizontal="center" vertical="center"/>
    </xf>
    <xf numFmtId="0" fontId="0" fillId="6" borderId="15" xfId="0" applyNumberFormat="1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left" vertical="center" wrapText="1"/>
    </xf>
    <xf numFmtId="0" fontId="0" fillId="7" borderId="18" xfId="0" applyFont="1" applyFill="1" applyBorder="1" applyAlignment="1">
      <alignment horizontal="center" vertical="center"/>
    </xf>
    <xf numFmtId="0" fontId="0" fillId="7" borderId="19" xfId="0" applyFont="1" applyFill="1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6" borderId="27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0" fillId="6" borderId="28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0" fontId="0" fillId="6" borderId="30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28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/>
    </xf>
    <xf numFmtId="0" fontId="0" fillId="6" borderId="32" xfId="0" applyFont="1" applyFill="1" applyBorder="1" applyAlignment="1">
      <alignment horizontal="center" vertical="center"/>
    </xf>
    <xf numFmtId="0" fontId="0" fillId="6" borderId="32" xfId="0" applyNumberFormat="1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23" xfId="0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 wrapText="1"/>
    </xf>
    <xf numFmtId="0" fontId="0" fillId="9" borderId="16" xfId="0" applyFont="1" applyFill="1" applyBorder="1" applyAlignment="1">
      <alignment horizontal="center" vertical="center" wrapText="1"/>
    </xf>
    <xf numFmtId="0" fontId="0" fillId="9" borderId="13" xfId="0" applyFont="1" applyFill="1" applyBorder="1" applyAlignment="1">
      <alignment horizontal="center" vertical="center" wrapText="1"/>
    </xf>
    <xf numFmtId="0" fontId="0" fillId="7" borderId="22" xfId="0" applyFont="1" applyFill="1" applyBorder="1" applyAlignment="1">
      <alignment horizontal="center" vertical="center" wrapText="1"/>
    </xf>
    <xf numFmtId="0" fontId="0" fillId="6" borderId="26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33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horizontal="center" vertical="center" wrapText="1"/>
    </xf>
    <xf numFmtId="0" fontId="0" fillId="6" borderId="36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 wrapText="1"/>
    </xf>
    <xf numFmtId="0" fontId="0" fillId="6" borderId="39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7" fillId="12" borderId="13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3" fontId="17" fillId="12" borderId="13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7" fillId="12" borderId="13" xfId="0" applyFont="1" applyFill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7" fillId="12" borderId="13" xfId="2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4" fillId="14" borderId="2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3" fontId="3" fillId="2" borderId="7" xfId="1" applyFont="1" applyFill="1" applyBorder="1" applyAlignment="1">
      <alignment horizontal="right" vertical="center" wrapText="1"/>
    </xf>
    <xf numFmtId="43" fontId="3" fillId="2" borderId="8" xfId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2" xfId="1" applyFont="1" applyFill="1" applyBorder="1" applyAlignment="1">
      <alignment vertical="center" wrapText="1"/>
    </xf>
    <xf numFmtId="4" fontId="3" fillId="16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0" fillId="0" borderId="19" xfId="0" applyNumberFormat="1" applyFont="1" applyBorder="1" applyAlignment="1">
      <alignment horizontal="center" vertical="center"/>
    </xf>
    <xf numFmtId="0" fontId="20" fillId="8" borderId="21" xfId="0" applyNumberFormat="1" applyFont="1" applyFill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0" fillId="10" borderId="19" xfId="0" applyNumberFormat="1" applyFont="1" applyFill="1" applyBorder="1" applyAlignment="1">
      <alignment horizontal="center" vertical="center"/>
    </xf>
    <xf numFmtId="0" fontId="20" fillId="10" borderId="21" xfId="0" applyNumberFormat="1" applyFont="1" applyFill="1" applyBorder="1" applyAlignment="1">
      <alignment horizontal="center" vertical="center"/>
    </xf>
    <xf numFmtId="0" fontId="20" fillId="0" borderId="24" xfId="0" applyNumberFormat="1" applyFont="1" applyBorder="1" applyAlignment="1">
      <alignment horizontal="center" vertical="center"/>
    </xf>
    <xf numFmtId="0" fontId="20" fillId="11" borderId="21" xfId="0" applyNumberFormat="1" applyFont="1" applyFill="1" applyBorder="1" applyAlignment="1">
      <alignment horizontal="center" vertical="center"/>
    </xf>
    <xf numFmtId="0" fontId="20" fillId="10" borderId="24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0" fontId="20" fillId="0" borderId="13" xfId="0" applyNumberFormat="1" applyFont="1" applyBorder="1" applyAlignment="1">
      <alignment horizontal="center" vertical="center"/>
    </xf>
    <xf numFmtId="0" fontId="20" fillId="0" borderId="28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8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3" fillId="15" borderId="41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/>
    </xf>
    <xf numFmtId="4" fontId="11" fillId="6" borderId="21" xfId="0" applyNumberFormat="1" applyFont="1" applyFill="1" applyBorder="1" applyAlignment="1">
      <alignment vertical="center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16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0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323850</xdr:colOff>
      <xdr:row>0</xdr:row>
      <xdr:rowOff>1077614</xdr:rowOff>
    </xdr:to>
    <xdr:pic>
      <xdr:nvPicPr>
        <xdr:cNvPr id="5" name="Imagen 4" descr="P023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3" t="11966" r="65508" b="9402"/>
        <a:stretch/>
      </xdr:blipFill>
      <xdr:spPr bwMode="auto">
        <a:xfrm>
          <a:off x="0" y="0"/>
          <a:ext cx="2724150" cy="1077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342900</xdr:colOff>
      <xdr:row>3</xdr:row>
      <xdr:rowOff>333375</xdr:rowOff>
    </xdr:to>
    <xdr:pic>
      <xdr:nvPicPr>
        <xdr:cNvPr id="2" name="Imagen 1" descr="SFTT NEGRO HORIZ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553" b="8824"/>
        <a:stretch/>
      </xdr:blipFill>
      <xdr:spPr bwMode="auto">
        <a:xfrm>
          <a:off x="38100" y="0"/>
          <a:ext cx="2181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baseColWidth="10" defaultRowHeight="15" x14ac:dyDescent="0.25"/>
  <cols>
    <col min="1" max="4" width="9" customWidth="1"/>
    <col min="5" max="5" width="10.7109375" customWidth="1"/>
    <col min="6" max="6" width="14" customWidth="1"/>
    <col min="7" max="7" width="10" customWidth="1"/>
    <col min="8" max="8" width="21.5703125" customWidth="1"/>
    <col min="9" max="20" width="12.140625" customWidth="1"/>
    <col min="21" max="21" width="16.85546875" customWidth="1"/>
    <col min="22" max="22" width="15.140625" customWidth="1"/>
  </cols>
  <sheetData>
    <row r="1" spans="1:22" ht="87.75" customHeight="1" x14ac:dyDescent="0.25">
      <c r="A1" s="1"/>
      <c r="B1" s="1"/>
      <c r="C1" s="1"/>
      <c r="D1" s="1"/>
      <c r="E1" s="1"/>
      <c r="F1" s="1"/>
      <c r="H1" s="182" t="s">
        <v>475</v>
      </c>
      <c r="I1" s="183"/>
      <c r="J1" s="183"/>
      <c r="K1" s="139"/>
      <c r="N1" s="148"/>
      <c r="O1" s="139"/>
      <c r="P1" s="139"/>
      <c r="Q1" s="139"/>
      <c r="R1" s="174" t="s">
        <v>479</v>
      </c>
      <c r="S1" s="174"/>
      <c r="T1" s="174"/>
      <c r="U1" s="174"/>
      <c r="V1" s="174"/>
    </row>
    <row r="2" spans="1:22" ht="17.25" customHeight="1" x14ac:dyDescent="0.3">
      <c r="A2" s="9"/>
      <c r="B2" s="9"/>
      <c r="C2" s="9"/>
      <c r="D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</row>
    <row r="3" spans="1:22" ht="51.75" thickBot="1" x14ac:dyDescent="0.3">
      <c r="A3" s="11" t="s">
        <v>1</v>
      </c>
      <c r="B3" s="4" t="s">
        <v>496</v>
      </c>
      <c r="C3" s="4" t="s">
        <v>16</v>
      </c>
      <c r="D3" s="17" t="s">
        <v>21</v>
      </c>
      <c r="E3" s="4" t="s">
        <v>12</v>
      </c>
      <c r="F3" s="134" t="s">
        <v>478</v>
      </c>
      <c r="G3" s="134" t="s">
        <v>2</v>
      </c>
      <c r="H3" s="137" t="s">
        <v>4</v>
      </c>
      <c r="I3" s="137" t="s">
        <v>13</v>
      </c>
      <c r="J3" s="137" t="s">
        <v>17</v>
      </c>
      <c r="K3" s="137" t="s">
        <v>5</v>
      </c>
      <c r="L3" s="137" t="s">
        <v>6</v>
      </c>
      <c r="M3" s="137" t="s">
        <v>10</v>
      </c>
      <c r="N3" s="137" t="s">
        <v>11</v>
      </c>
      <c r="O3" s="137" t="s">
        <v>22</v>
      </c>
      <c r="P3" s="134" t="s">
        <v>7</v>
      </c>
      <c r="Q3" s="134" t="s">
        <v>8</v>
      </c>
      <c r="R3" s="136" t="s">
        <v>3</v>
      </c>
      <c r="S3" s="136" t="s">
        <v>9</v>
      </c>
      <c r="T3" s="136" t="s">
        <v>481</v>
      </c>
      <c r="U3" s="4" t="s">
        <v>480</v>
      </c>
      <c r="V3" s="4" t="s">
        <v>0</v>
      </c>
    </row>
    <row r="4" spans="1:22" s="10" customFormat="1" ht="20.100000000000001" customHeight="1" x14ac:dyDescent="0.25">
      <c r="A4" s="16">
        <v>1</v>
      </c>
      <c r="B4" s="8"/>
      <c r="C4" s="8"/>
      <c r="D4" s="8"/>
      <c r="E4" s="7"/>
      <c r="F4" s="150"/>
      <c r="G4" s="133" t="str">
        <f t="shared" ref="G4:G9" si="0">MID(F4,1,4)</f>
        <v/>
      </c>
      <c r="H4" s="133">
        <f>IF(F4=0,0,VLOOKUP(G4,'Cálculos CAT v113'!$D$5:$AJ$191,2,FALSE))</f>
        <v>0</v>
      </c>
      <c r="I4" s="133" t="e">
        <f>IF(G4=0,0,VLOOKUP(G4,'Cálculos CAT v113'!$D$5:$AK$191,34,FALSE))</f>
        <v>#N/A</v>
      </c>
      <c r="J4" s="133">
        <f>IF(F4=0,0,VLOOKUP(G4,'Cálculos CAT v113'!$D$5:$AJ$191,3,FALSE))</f>
        <v>0</v>
      </c>
      <c r="K4" s="133">
        <f>IF(F4=0,0,VLOOKUP(G4,'Cálculos CAT v113'!$D$5:$AJ$191,4,FALSE))</f>
        <v>0</v>
      </c>
      <c r="L4" s="133">
        <f>IF(F4=0,0,VLOOKUP(G4,'Cálculos CAT v113'!$D$5:$AJ$191,28,FALSE))</f>
        <v>0</v>
      </c>
      <c r="M4" s="133">
        <f>IF(F4=0,0,VLOOKUP(G4,'Cálculos CAT v113'!$D$5:$AJ$191,29,FALSE))</f>
        <v>0</v>
      </c>
      <c r="N4" s="133">
        <f>IF(F4=0,0,VLOOKUP(G4,'Cálculos CAT v113'!$D$5:$AJ$191,30,FALSE))</f>
        <v>0</v>
      </c>
      <c r="O4" s="133">
        <f>IF(F4=0,0,VLOOKUP(G4,'Cálculos CAT v113'!$D$5:$AJ$191,31,FALSE))</f>
        <v>0</v>
      </c>
      <c r="P4" s="5"/>
      <c r="Q4" s="135"/>
      <c r="R4" s="6">
        <f>IF(F4=0,0,(L4*81.32)+(M4*81.32)+(N4*144.72)+IF(L4=0,0,Q4*34.33)+IF(O4=0,0,Q4*6.86)+78.65)</f>
        <v>0</v>
      </c>
      <c r="S4" s="6">
        <f>IF(Q4=0,0,+R4/Q4/K4)</f>
        <v>0</v>
      </c>
      <c r="T4" s="6">
        <f>IF(R4=0,0,SUM(R4)/A4)</f>
        <v>0</v>
      </c>
      <c r="U4" s="151"/>
      <c r="V4" s="7"/>
    </row>
    <row r="5" spans="1:22" s="10" customFormat="1" ht="20.100000000000001" customHeight="1" x14ac:dyDescent="0.25">
      <c r="A5" s="16">
        <v>2</v>
      </c>
      <c r="B5" s="8"/>
      <c r="C5" s="8"/>
      <c r="D5" s="8"/>
      <c r="E5" s="7"/>
      <c r="F5" s="150"/>
      <c r="G5" s="133" t="str">
        <f t="shared" si="0"/>
        <v/>
      </c>
      <c r="H5" s="133">
        <f>IF(F5=0,0,VLOOKUP(G5,'Cálculos CAT v113'!$D$5:$AJ$191,2,FALSE))</f>
        <v>0</v>
      </c>
      <c r="I5" s="133" t="e">
        <f>IF(G5=0,0,VLOOKUP(G5,'Cálculos CAT v113'!$D$5:$AK$191,34,FALSE))</f>
        <v>#N/A</v>
      </c>
      <c r="J5" s="133">
        <f>IF(F5=0,0,VLOOKUP(G5,'Cálculos CAT v113'!$D$5:$AJ$191,3,FALSE))</f>
        <v>0</v>
      </c>
      <c r="K5" s="133">
        <f>IF(F5=0,0,VLOOKUP(G5,'Cálculos CAT v113'!$D$5:$AJ$191,4,FALSE))</f>
        <v>0</v>
      </c>
      <c r="L5" s="133">
        <f>IF(F5=0,0,VLOOKUP(G5,'Cálculos CAT v113'!$D$5:$AJ$191,28,FALSE))</f>
        <v>0</v>
      </c>
      <c r="M5" s="133">
        <f>IF(F5=0,0,VLOOKUP(G5,'Cálculos CAT v113'!$D$5:$AJ$191,29,FALSE))</f>
        <v>0</v>
      </c>
      <c r="N5" s="133">
        <f>IF(F5=0,0,VLOOKUP(G5,'Cálculos CAT v113'!$D$5:$AJ$191,30,FALSE))</f>
        <v>0</v>
      </c>
      <c r="O5" s="133">
        <f>IF(F5=0,0,VLOOKUP(G5,'Cálculos CAT v113'!$D$5:$AJ$191,31,FALSE))</f>
        <v>0</v>
      </c>
      <c r="P5" s="5"/>
      <c r="Q5" s="8"/>
      <c r="R5" s="6">
        <f t="shared" ref="R5:R28" si="1">IF(F5=0,0,(L5*81.32)+(M5*81.32)+(N5*144.72)+IF(L5=0,0,Q5*34.33)+IF(O5=0,0,Q5*6.86)+78.65)</f>
        <v>0</v>
      </c>
      <c r="S5" s="6">
        <f t="shared" ref="S5:S28" si="2">IF(Q5=0,0,+R5/Q5/K5)</f>
        <v>0</v>
      </c>
      <c r="T5" s="6">
        <f>IF(R5=0,0,SUM($R$4:R5)/A5)</f>
        <v>0</v>
      </c>
      <c r="U5" s="151"/>
      <c r="V5" s="7"/>
    </row>
    <row r="6" spans="1:22" s="10" customFormat="1" ht="20.100000000000001" customHeight="1" x14ac:dyDescent="0.25">
      <c r="A6" s="16">
        <v>3</v>
      </c>
      <c r="B6" s="8"/>
      <c r="C6" s="8"/>
      <c r="D6" s="8"/>
      <c r="E6" s="7"/>
      <c r="F6" s="150"/>
      <c r="G6" s="133" t="str">
        <f t="shared" si="0"/>
        <v/>
      </c>
      <c r="H6" s="133">
        <f>IF(F6=0,0,VLOOKUP(G6,'Cálculos CAT v113'!$D$5:$AJ$191,2,FALSE))</f>
        <v>0</v>
      </c>
      <c r="I6" s="133" t="e">
        <f>IF(G6=0,0,VLOOKUP(G6,'Cálculos CAT v113'!$D$5:$AK$191,34,FALSE))</f>
        <v>#N/A</v>
      </c>
      <c r="J6" s="133">
        <f>IF(F6=0,0,VLOOKUP(G6,'Cálculos CAT v113'!$D$5:$AJ$191,3,FALSE))</f>
        <v>0</v>
      </c>
      <c r="K6" s="133">
        <f>IF(F6=0,0,VLOOKUP(G6,'Cálculos CAT v113'!$D$5:$AJ$191,4,FALSE))</f>
        <v>0</v>
      </c>
      <c r="L6" s="133">
        <f>IF(F6=0,0,VLOOKUP(G6,'Cálculos CAT v113'!$D$5:$AJ$191,28,FALSE))</f>
        <v>0</v>
      </c>
      <c r="M6" s="133">
        <f>IF(F6=0,0,VLOOKUP(G6,'Cálculos CAT v113'!$D$5:$AJ$191,29,FALSE))</f>
        <v>0</v>
      </c>
      <c r="N6" s="133">
        <f>IF(F6=0,0,VLOOKUP(G6,'Cálculos CAT v113'!$D$5:$AJ$191,30,FALSE))</f>
        <v>0</v>
      </c>
      <c r="O6" s="133">
        <f>IF(F6=0,0,VLOOKUP(G6,'Cálculos CAT v113'!$D$5:$AJ$191,31,FALSE))</f>
        <v>0</v>
      </c>
      <c r="P6" s="5"/>
      <c r="Q6" s="8"/>
      <c r="R6" s="6">
        <f t="shared" si="1"/>
        <v>0</v>
      </c>
      <c r="S6" s="6">
        <f t="shared" si="2"/>
        <v>0</v>
      </c>
      <c r="T6" s="6">
        <f>IF(R6=0,0,SUM($R$4:R6)/A6)</f>
        <v>0</v>
      </c>
      <c r="U6" s="151"/>
      <c r="V6" s="7"/>
    </row>
    <row r="7" spans="1:22" s="10" customFormat="1" ht="20.100000000000001" customHeight="1" x14ac:dyDescent="0.25">
      <c r="A7" s="16">
        <v>4</v>
      </c>
      <c r="B7" s="8"/>
      <c r="C7" s="8"/>
      <c r="D7" s="8"/>
      <c r="E7" s="7"/>
      <c r="F7" s="150"/>
      <c r="G7" s="133" t="str">
        <f t="shared" si="0"/>
        <v/>
      </c>
      <c r="H7" s="133">
        <f>IF(F7=0,0,VLOOKUP(G7,'Cálculos CAT v113'!$D$5:$AJ$191,2,FALSE))</f>
        <v>0</v>
      </c>
      <c r="I7" s="133" t="e">
        <f>IF(G7=0,0,VLOOKUP(G7,'Cálculos CAT v113'!$D$5:$AK$191,34,FALSE))</f>
        <v>#N/A</v>
      </c>
      <c r="J7" s="133">
        <f>IF(F7=0,0,VLOOKUP(G7,'Cálculos CAT v113'!$D$5:$AJ$191,3,FALSE))</f>
        <v>0</v>
      </c>
      <c r="K7" s="133">
        <f>IF(F7=0,0,VLOOKUP(G7,'Cálculos CAT v113'!$D$5:$AJ$191,4,FALSE))</f>
        <v>0</v>
      </c>
      <c r="L7" s="133">
        <f>IF(F7=0,0,VLOOKUP(G7,'Cálculos CAT v113'!$D$5:$AJ$191,28,FALSE))</f>
        <v>0</v>
      </c>
      <c r="M7" s="133">
        <f>IF(F7=0,0,VLOOKUP(G7,'Cálculos CAT v113'!$D$5:$AJ$191,29,FALSE))</f>
        <v>0</v>
      </c>
      <c r="N7" s="133">
        <f>IF(F7=0,0,VLOOKUP(G7,'Cálculos CAT v113'!$D$5:$AJ$191,30,FALSE))</f>
        <v>0</v>
      </c>
      <c r="O7" s="133">
        <f>IF(F7=0,0,VLOOKUP(G7,'Cálculos CAT v113'!$D$5:$AJ$191,31,FALSE))</f>
        <v>0</v>
      </c>
      <c r="P7" s="5"/>
      <c r="Q7" s="8"/>
      <c r="R7" s="6">
        <f t="shared" si="1"/>
        <v>0</v>
      </c>
      <c r="S7" s="6">
        <f t="shared" si="2"/>
        <v>0</v>
      </c>
      <c r="T7" s="6">
        <f>IF(R7=0,0,SUM($R$4:R7)/A7)</f>
        <v>0</v>
      </c>
      <c r="U7" s="151"/>
      <c r="V7" s="7"/>
    </row>
    <row r="8" spans="1:22" s="10" customFormat="1" ht="20.100000000000001" customHeight="1" x14ac:dyDescent="0.25">
      <c r="A8" s="16">
        <v>5</v>
      </c>
      <c r="B8" s="8"/>
      <c r="C8" s="8"/>
      <c r="D8" s="8"/>
      <c r="E8" s="7"/>
      <c r="F8" s="150"/>
      <c r="G8" s="133" t="str">
        <f t="shared" si="0"/>
        <v/>
      </c>
      <c r="H8" s="133">
        <f>IF(F8=0,0,VLOOKUP(G8,'Cálculos CAT v113'!$D$5:$AJ$191,2,FALSE))</f>
        <v>0</v>
      </c>
      <c r="I8" s="133" t="e">
        <f>IF(G8=0,0,VLOOKUP(G8,'Cálculos CAT v113'!$D$5:$AK$191,34,FALSE))</f>
        <v>#N/A</v>
      </c>
      <c r="J8" s="133">
        <f>IF(F8=0,0,VLOOKUP(G8,'Cálculos CAT v113'!$D$5:$AJ$191,3,FALSE))</f>
        <v>0</v>
      </c>
      <c r="K8" s="133">
        <f>IF(F8=0,0,VLOOKUP(G8,'Cálculos CAT v113'!$D$5:$AJ$191,4,FALSE))</f>
        <v>0</v>
      </c>
      <c r="L8" s="133">
        <f>IF(F8=0,0,VLOOKUP(G8,'Cálculos CAT v113'!$D$5:$AJ$191,28,FALSE))</f>
        <v>0</v>
      </c>
      <c r="M8" s="133">
        <f>IF(F8=0,0,VLOOKUP(G8,'Cálculos CAT v113'!$D$5:$AJ$191,29,FALSE))</f>
        <v>0</v>
      </c>
      <c r="N8" s="133">
        <f>IF(F8=0,0,VLOOKUP(G8,'Cálculos CAT v113'!$D$5:$AJ$191,30,FALSE))</f>
        <v>0</v>
      </c>
      <c r="O8" s="133">
        <f>IF(F8=0,0,VLOOKUP(G8,'Cálculos CAT v113'!$D$5:$AJ$191,31,FALSE))</f>
        <v>0</v>
      </c>
      <c r="P8" s="5"/>
      <c r="Q8" s="8"/>
      <c r="R8" s="6">
        <f t="shared" si="1"/>
        <v>0</v>
      </c>
      <c r="S8" s="6">
        <f t="shared" si="2"/>
        <v>0</v>
      </c>
      <c r="T8" s="6">
        <f>IF(R8=0,0,SUM($R$4:R8)/A8)</f>
        <v>0</v>
      </c>
      <c r="U8" s="151"/>
      <c r="V8" s="7"/>
    </row>
    <row r="9" spans="1:22" s="10" customFormat="1" ht="20.100000000000001" customHeight="1" x14ac:dyDescent="0.25">
      <c r="A9" s="16">
        <v>6</v>
      </c>
      <c r="B9" s="8"/>
      <c r="C9" s="8"/>
      <c r="D9" s="8"/>
      <c r="E9" s="7"/>
      <c r="F9" s="150"/>
      <c r="G9" s="133" t="str">
        <f t="shared" si="0"/>
        <v/>
      </c>
      <c r="H9" s="133">
        <f>IF(F9=0,0,VLOOKUP(G9,'Cálculos CAT v113'!$D$5:$AJ$191,2,FALSE))</f>
        <v>0</v>
      </c>
      <c r="I9" s="133" t="e">
        <f>IF(G9=0,0,VLOOKUP(G9,'Cálculos CAT v113'!$D$5:$AK$191,34,FALSE))</f>
        <v>#N/A</v>
      </c>
      <c r="J9" s="133">
        <f>IF(F9=0,0,VLOOKUP(G9,'Cálculos CAT v113'!$D$5:$AJ$191,3,FALSE))</f>
        <v>0</v>
      </c>
      <c r="K9" s="133">
        <f>IF(F9=0,0,VLOOKUP(G9,'Cálculos CAT v113'!$D$5:$AJ$191,4,FALSE))</f>
        <v>0</v>
      </c>
      <c r="L9" s="133">
        <f>IF(F9=0,0,VLOOKUP(G9,'Cálculos CAT v113'!$D$5:$AJ$191,28,FALSE))</f>
        <v>0</v>
      </c>
      <c r="M9" s="133">
        <f>IF(F9=0,0,VLOOKUP(G9,'Cálculos CAT v113'!$D$5:$AJ$191,29,FALSE))</f>
        <v>0</v>
      </c>
      <c r="N9" s="133">
        <f>IF(F9=0,0,VLOOKUP(G9,'Cálculos CAT v113'!$D$5:$AJ$191,30,FALSE))</f>
        <v>0</v>
      </c>
      <c r="O9" s="133">
        <f>IF(F9=0,0,VLOOKUP(G9,'Cálculos CAT v113'!$D$5:$AJ$191,31,FALSE))</f>
        <v>0</v>
      </c>
      <c r="P9" s="5"/>
      <c r="Q9" s="8"/>
      <c r="R9" s="6">
        <f t="shared" si="1"/>
        <v>0</v>
      </c>
      <c r="S9" s="6">
        <f t="shared" si="2"/>
        <v>0</v>
      </c>
      <c r="T9" s="6">
        <f>IF(R9=0,0,SUM($R$4:R9)/A9)</f>
        <v>0</v>
      </c>
      <c r="U9" s="151"/>
      <c r="V9" s="7"/>
    </row>
    <row r="10" spans="1:22" s="10" customFormat="1" ht="20.100000000000001" customHeight="1" x14ac:dyDescent="0.25">
      <c r="A10" s="16">
        <v>7</v>
      </c>
      <c r="B10" s="8"/>
      <c r="C10" s="8"/>
      <c r="D10" s="8"/>
      <c r="E10" s="7"/>
      <c r="F10" s="150"/>
      <c r="G10" s="133" t="str">
        <f t="shared" ref="G10:G28" si="3">MID(F10,1,4)</f>
        <v/>
      </c>
      <c r="H10" s="133">
        <f>IF(F10=0,0,VLOOKUP(G10,'Cálculos CAT v113'!$D$5:$AJ$191,2,FALSE))</f>
        <v>0</v>
      </c>
      <c r="I10" s="133" t="e">
        <f>IF(G10=0,0,VLOOKUP(G10,'Cálculos CAT v113'!$D$5:$AK$191,34,FALSE))</f>
        <v>#N/A</v>
      </c>
      <c r="J10" s="133">
        <f>IF(F10=0,0,VLOOKUP(G10,'Cálculos CAT v113'!$D$5:$AJ$191,3,FALSE))</f>
        <v>0</v>
      </c>
      <c r="K10" s="133">
        <f>IF(F10=0,0,VLOOKUP(G10,'Cálculos CAT v113'!$D$5:$AJ$191,4,FALSE))</f>
        <v>0</v>
      </c>
      <c r="L10" s="133">
        <f>IF(F10=0,0,VLOOKUP(G10,'Cálculos CAT v113'!$D$5:$AJ$191,28,FALSE))</f>
        <v>0</v>
      </c>
      <c r="M10" s="133">
        <f>IF(F10=0,0,VLOOKUP(G10,'Cálculos CAT v113'!$D$5:$AJ$191,29,FALSE))</f>
        <v>0</v>
      </c>
      <c r="N10" s="133">
        <f>IF(F10=0,0,VLOOKUP(G10,'Cálculos CAT v113'!$D$5:$AJ$191,30,FALSE))</f>
        <v>0</v>
      </c>
      <c r="O10" s="133">
        <f>IF(F10=0,0,VLOOKUP(G10,'Cálculos CAT v113'!$D$5:$AJ$191,31,FALSE))</f>
        <v>0</v>
      </c>
      <c r="P10" s="5"/>
      <c r="Q10" s="8"/>
      <c r="R10" s="6">
        <f t="shared" si="1"/>
        <v>0</v>
      </c>
      <c r="S10" s="6">
        <f t="shared" si="2"/>
        <v>0</v>
      </c>
      <c r="T10" s="6">
        <f>IF(R10=0,0,SUM($R$4:R10)/A10)</f>
        <v>0</v>
      </c>
      <c r="U10" s="151"/>
      <c r="V10" s="7"/>
    </row>
    <row r="11" spans="1:22" s="10" customFormat="1" ht="20.100000000000001" customHeight="1" x14ac:dyDescent="0.25">
      <c r="A11" s="16">
        <v>8</v>
      </c>
      <c r="B11" s="8"/>
      <c r="C11" s="8"/>
      <c r="D11" s="8"/>
      <c r="E11" s="7"/>
      <c r="F11" s="150"/>
      <c r="G11" s="133" t="str">
        <f t="shared" si="3"/>
        <v/>
      </c>
      <c r="H11" s="133">
        <f>IF(F11=0,0,VLOOKUP(G11,'Cálculos CAT v113'!$D$5:$AJ$191,2,FALSE))</f>
        <v>0</v>
      </c>
      <c r="I11" s="133" t="e">
        <f>IF(G11=0,0,VLOOKUP(G11,'Cálculos CAT v113'!$D$5:$AK$191,34,FALSE))</f>
        <v>#N/A</v>
      </c>
      <c r="J11" s="133">
        <f>IF(F11=0,0,VLOOKUP(G11,'Cálculos CAT v113'!$D$5:$AJ$191,3,FALSE))</f>
        <v>0</v>
      </c>
      <c r="K11" s="133">
        <f>IF(F11=0,0,VLOOKUP(G11,'Cálculos CAT v113'!$D$5:$AJ$191,4,FALSE))</f>
        <v>0</v>
      </c>
      <c r="L11" s="133">
        <f>IF(F11=0,0,VLOOKUP(G11,'Cálculos CAT v113'!$D$5:$AJ$191,28,FALSE))</f>
        <v>0</v>
      </c>
      <c r="M11" s="133">
        <f>IF(F11=0,0,VLOOKUP(G11,'Cálculos CAT v113'!$D$5:$AJ$191,29,FALSE))</f>
        <v>0</v>
      </c>
      <c r="N11" s="133">
        <f>IF(F11=0,0,VLOOKUP(G11,'Cálculos CAT v113'!$D$5:$AJ$191,30,FALSE))</f>
        <v>0</v>
      </c>
      <c r="O11" s="133">
        <f>IF(F11=0,0,VLOOKUP(G11,'Cálculos CAT v113'!$D$5:$AJ$191,31,FALSE))</f>
        <v>0</v>
      </c>
      <c r="P11" s="5"/>
      <c r="Q11" s="8"/>
      <c r="R11" s="6">
        <f t="shared" si="1"/>
        <v>0</v>
      </c>
      <c r="S11" s="6">
        <f t="shared" si="2"/>
        <v>0</v>
      </c>
      <c r="T11" s="6">
        <f>IF(R11=0,0,SUM($R$4:R11)/A11)</f>
        <v>0</v>
      </c>
      <c r="U11" s="151"/>
      <c r="V11" s="7"/>
    </row>
    <row r="12" spans="1:22" s="10" customFormat="1" ht="20.100000000000001" customHeight="1" x14ac:dyDescent="0.25">
      <c r="A12" s="16">
        <v>9</v>
      </c>
      <c r="B12" s="8"/>
      <c r="C12" s="8"/>
      <c r="D12" s="8"/>
      <c r="E12" s="7"/>
      <c r="F12" s="150"/>
      <c r="G12" s="133" t="str">
        <f t="shared" si="3"/>
        <v/>
      </c>
      <c r="H12" s="133">
        <f>IF(F12=0,0,VLOOKUP(G12,'Cálculos CAT v113'!$D$5:$AJ$191,2,FALSE))</f>
        <v>0</v>
      </c>
      <c r="I12" s="133" t="e">
        <f>IF(G12=0,0,VLOOKUP(G12,'Cálculos CAT v113'!$D$5:$AK$191,34,FALSE))</f>
        <v>#N/A</v>
      </c>
      <c r="J12" s="133">
        <f>IF(F12=0,0,VLOOKUP(G12,'Cálculos CAT v113'!$D$5:$AJ$191,3,FALSE))</f>
        <v>0</v>
      </c>
      <c r="K12" s="133">
        <f>IF(F12=0,0,VLOOKUP(G12,'Cálculos CAT v113'!$D$5:$AJ$191,4,FALSE))</f>
        <v>0</v>
      </c>
      <c r="L12" s="133">
        <f>IF(F12=0,0,VLOOKUP(G12,'Cálculos CAT v113'!$D$5:$AJ$191,28,FALSE))</f>
        <v>0</v>
      </c>
      <c r="M12" s="133">
        <f>IF(F12=0,0,VLOOKUP(G12,'Cálculos CAT v113'!$D$5:$AJ$191,29,FALSE))</f>
        <v>0</v>
      </c>
      <c r="N12" s="133">
        <f>IF(F12=0,0,VLOOKUP(G12,'Cálculos CAT v113'!$D$5:$AJ$191,30,FALSE))</f>
        <v>0</v>
      </c>
      <c r="O12" s="133">
        <f>IF(F12=0,0,VLOOKUP(G12,'Cálculos CAT v113'!$D$5:$AJ$191,31,FALSE))</f>
        <v>0</v>
      </c>
      <c r="P12" s="5"/>
      <c r="Q12" s="8"/>
      <c r="R12" s="6">
        <f t="shared" si="1"/>
        <v>0</v>
      </c>
      <c r="S12" s="6">
        <f t="shared" si="2"/>
        <v>0</v>
      </c>
      <c r="T12" s="6">
        <f>IF(R12=0,0,SUM($R$4:R12)/A12)</f>
        <v>0</v>
      </c>
      <c r="U12" s="151"/>
      <c r="V12" s="7"/>
    </row>
    <row r="13" spans="1:22" s="10" customFormat="1" ht="20.100000000000001" customHeight="1" x14ac:dyDescent="0.25">
      <c r="A13" s="16">
        <v>10</v>
      </c>
      <c r="B13" s="8"/>
      <c r="C13" s="8"/>
      <c r="D13" s="8"/>
      <c r="E13" s="7"/>
      <c r="F13" s="150"/>
      <c r="G13" s="133" t="str">
        <f t="shared" si="3"/>
        <v/>
      </c>
      <c r="H13" s="133">
        <f>IF(F13=0,0,VLOOKUP(G13,'Cálculos CAT v113'!$D$5:$AJ$191,2,FALSE))</f>
        <v>0</v>
      </c>
      <c r="I13" s="133" t="e">
        <f>IF(G13=0,0,VLOOKUP(G13,'Cálculos CAT v113'!$D$5:$AK$191,34,FALSE))</f>
        <v>#N/A</v>
      </c>
      <c r="J13" s="133">
        <f>IF(F13=0,0,VLOOKUP(G13,'Cálculos CAT v113'!$D$5:$AJ$191,3,FALSE))</f>
        <v>0</v>
      </c>
      <c r="K13" s="133">
        <f>IF(F13=0,0,VLOOKUP(G13,'Cálculos CAT v113'!$D$5:$AJ$191,4,FALSE))</f>
        <v>0</v>
      </c>
      <c r="L13" s="133">
        <f>IF(F13=0,0,VLOOKUP(G13,'Cálculos CAT v113'!$D$5:$AJ$191,28,FALSE))</f>
        <v>0</v>
      </c>
      <c r="M13" s="133">
        <f>IF(F13=0,0,VLOOKUP(G13,'Cálculos CAT v113'!$D$5:$AJ$191,29,FALSE))</f>
        <v>0</v>
      </c>
      <c r="N13" s="133">
        <f>IF(F13=0,0,VLOOKUP(G13,'Cálculos CAT v113'!$D$5:$AJ$191,30,FALSE))</f>
        <v>0</v>
      </c>
      <c r="O13" s="133">
        <f>IF(F13=0,0,VLOOKUP(G13,'Cálculos CAT v113'!$D$5:$AJ$191,31,FALSE))</f>
        <v>0</v>
      </c>
      <c r="P13" s="5"/>
      <c r="Q13" s="8"/>
      <c r="R13" s="6">
        <f t="shared" si="1"/>
        <v>0</v>
      </c>
      <c r="S13" s="6">
        <f t="shared" si="2"/>
        <v>0</v>
      </c>
      <c r="T13" s="6">
        <f>IF(R13=0,0,SUM($R$4:R13)/A13)</f>
        <v>0</v>
      </c>
      <c r="U13" s="151"/>
      <c r="V13" s="7"/>
    </row>
    <row r="14" spans="1:22" s="10" customFormat="1" ht="20.100000000000001" customHeight="1" x14ac:dyDescent="0.25">
      <c r="A14" s="16">
        <v>11</v>
      </c>
      <c r="B14" s="8"/>
      <c r="C14" s="8"/>
      <c r="D14" s="8"/>
      <c r="E14" s="7"/>
      <c r="F14" s="150"/>
      <c r="G14" s="133" t="str">
        <f t="shared" si="3"/>
        <v/>
      </c>
      <c r="H14" s="133">
        <f>IF(F14=0,0,VLOOKUP(G14,'Cálculos CAT v113'!$D$5:$AJ$191,2,FALSE))</f>
        <v>0</v>
      </c>
      <c r="I14" s="133" t="e">
        <f>IF(G14=0,0,VLOOKUP(G14,'Cálculos CAT v113'!$D$5:$AK$191,34,FALSE))</f>
        <v>#N/A</v>
      </c>
      <c r="J14" s="133">
        <f>IF(F14=0,0,VLOOKUP(G14,'Cálculos CAT v113'!$D$5:$AJ$191,3,FALSE))</f>
        <v>0</v>
      </c>
      <c r="K14" s="133">
        <f>IF(F14=0,0,VLOOKUP(G14,'Cálculos CAT v113'!$D$5:$AJ$191,4,FALSE))</f>
        <v>0</v>
      </c>
      <c r="L14" s="133">
        <f>IF(F14=0,0,VLOOKUP(G14,'Cálculos CAT v113'!$D$5:$AJ$191,28,FALSE))</f>
        <v>0</v>
      </c>
      <c r="M14" s="133">
        <f>IF(F14=0,0,VLOOKUP(G14,'Cálculos CAT v113'!$D$5:$AJ$191,29,FALSE))</f>
        <v>0</v>
      </c>
      <c r="N14" s="133">
        <f>IF(F14=0,0,VLOOKUP(G14,'Cálculos CAT v113'!$D$5:$AJ$191,30,FALSE))</f>
        <v>0</v>
      </c>
      <c r="O14" s="133">
        <f>IF(F14=0,0,VLOOKUP(G14,'Cálculos CAT v113'!$D$5:$AJ$191,31,FALSE))</f>
        <v>0</v>
      </c>
      <c r="P14" s="5"/>
      <c r="Q14" s="8"/>
      <c r="R14" s="6">
        <f t="shared" si="1"/>
        <v>0</v>
      </c>
      <c r="S14" s="6">
        <f t="shared" si="2"/>
        <v>0</v>
      </c>
      <c r="T14" s="6">
        <f>IF(R14=0,0,SUM($R$4:R14)/A14)</f>
        <v>0</v>
      </c>
      <c r="U14" s="151"/>
      <c r="V14" s="7"/>
    </row>
    <row r="15" spans="1:22" s="10" customFormat="1" ht="20.100000000000001" customHeight="1" x14ac:dyDescent="0.25">
      <c r="A15" s="16">
        <v>12</v>
      </c>
      <c r="B15" s="8"/>
      <c r="C15" s="8"/>
      <c r="D15" s="8"/>
      <c r="E15" s="7"/>
      <c r="F15" s="150"/>
      <c r="G15" s="133" t="str">
        <f t="shared" si="3"/>
        <v/>
      </c>
      <c r="H15" s="133">
        <f>IF(F15=0,0,VLOOKUP(G15,'Cálculos CAT v113'!$D$5:$AJ$191,2,FALSE))</f>
        <v>0</v>
      </c>
      <c r="I15" s="133" t="e">
        <f>IF(G15=0,0,VLOOKUP(G15,'Cálculos CAT v113'!$D$5:$AK$191,34,FALSE))</f>
        <v>#N/A</v>
      </c>
      <c r="J15" s="133">
        <f>IF(F15=0,0,VLOOKUP(G15,'Cálculos CAT v113'!$D$5:$AJ$191,3,FALSE))</f>
        <v>0</v>
      </c>
      <c r="K15" s="133">
        <f>IF(F15=0,0,VLOOKUP(G15,'Cálculos CAT v113'!$D$5:$AJ$191,4,FALSE))</f>
        <v>0</v>
      </c>
      <c r="L15" s="133">
        <f>IF(F15=0,0,VLOOKUP(G15,'Cálculos CAT v113'!$D$5:$AJ$191,28,FALSE))</f>
        <v>0</v>
      </c>
      <c r="M15" s="133">
        <f>IF(F15=0,0,VLOOKUP(G15,'Cálculos CAT v113'!$D$5:$AJ$191,29,FALSE))</f>
        <v>0</v>
      </c>
      <c r="N15" s="133">
        <f>IF(F15=0,0,VLOOKUP(G15,'Cálculos CAT v113'!$D$5:$AJ$191,30,FALSE))</f>
        <v>0</v>
      </c>
      <c r="O15" s="133">
        <f>IF(F15=0,0,VLOOKUP(G15,'Cálculos CAT v113'!$D$5:$AJ$191,31,FALSE))</f>
        <v>0</v>
      </c>
      <c r="P15" s="5"/>
      <c r="Q15" s="8"/>
      <c r="R15" s="6">
        <f t="shared" si="1"/>
        <v>0</v>
      </c>
      <c r="S15" s="6">
        <f t="shared" si="2"/>
        <v>0</v>
      </c>
      <c r="T15" s="6">
        <f>IF(R15=0,0,SUM($R$4:R15)/A15)</f>
        <v>0</v>
      </c>
      <c r="U15" s="151"/>
      <c r="V15" s="7"/>
    </row>
    <row r="16" spans="1:22" s="10" customFormat="1" ht="20.100000000000001" customHeight="1" x14ac:dyDescent="0.25">
      <c r="A16" s="16">
        <v>13</v>
      </c>
      <c r="B16" s="8"/>
      <c r="C16" s="8"/>
      <c r="D16" s="8"/>
      <c r="E16" s="7"/>
      <c r="F16" s="150"/>
      <c r="G16" s="133" t="str">
        <f t="shared" si="3"/>
        <v/>
      </c>
      <c r="H16" s="133">
        <f>IF(F16=0,0,VLOOKUP(G16,'Cálculos CAT v113'!$D$5:$AJ$191,2,FALSE))</f>
        <v>0</v>
      </c>
      <c r="I16" s="133" t="e">
        <f>IF(G16=0,0,VLOOKUP(G16,'Cálculos CAT v113'!$D$5:$AK$191,34,FALSE))</f>
        <v>#N/A</v>
      </c>
      <c r="J16" s="133">
        <f>IF(F16=0,0,VLOOKUP(G16,'Cálculos CAT v113'!$D$5:$AJ$191,3,FALSE))</f>
        <v>0</v>
      </c>
      <c r="K16" s="133">
        <f>IF(F16=0,0,VLOOKUP(G16,'Cálculos CAT v113'!$D$5:$AJ$191,4,FALSE))</f>
        <v>0</v>
      </c>
      <c r="L16" s="133">
        <f>IF(F16=0,0,VLOOKUP(G16,'Cálculos CAT v113'!$D$5:$AJ$191,28,FALSE))</f>
        <v>0</v>
      </c>
      <c r="M16" s="133">
        <f>IF(F16=0,0,VLOOKUP(G16,'Cálculos CAT v113'!$D$5:$AJ$191,29,FALSE))</f>
        <v>0</v>
      </c>
      <c r="N16" s="133">
        <f>IF(F16=0,0,VLOOKUP(G16,'Cálculos CAT v113'!$D$5:$AJ$191,30,FALSE))</f>
        <v>0</v>
      </c>
      <c r="O16" s="133">
        <f>IF(F16=0,0,VLOOKUP(G16,'Cálculos CAT v113'!$D$5:$AJ$191,31,FALSE))</f>
        <v>0</v>
      </c>
      <c r="P16" s="5"/>
      <c r="Q16" s="8"/>
      <c r="R16" s="6">
        <f t="shared" si="1"/>
        <v>0</v>
      </c>
      <c r="S16" s="6">
        <f t="shared" si="2"/>
        <v>0</v>
      </c>
      <c r="T16" s="6">
        <f>IF(R16=0,0,SUM($R$4:R16)/A16)</f>
        <v>0</v>
      </c>
      <c r="U16" s="151"/>
      <c r="V16" s="7"/>
    </row>
    <row r="17" spans="1:22" s="10" customFormat="1" ht="20.100000000000001" customHeight="1" x14ac:dyDescent="0.25">
      <c r="A17" s="16">
        <v>14</v>
      </c>
      <c r="B17" s="8"/>
      <c r="C17" s="8"/>
      <c r="D17" s="8"/>
      <c r="E17" s="7"/>
      <c r="F17" s="150"/>
      <c r="G17" s="133" t="str">
        <f t="shared" si="3"/>
        <v/>
      </c>
      <c r="H17" s="133">
        <f>IF(F17=0,0,VLOOKUP(G17,'Cálculos CAT v113'!$D$5:$AJ$191,2,FALSE))</f>
        <v>0</v>
      </c>
      <c r="I17" s="133" t="e">
        <f>IF(G17=0,0,VLOOKUP(G17,'Cálculos CAT v113'!$D$5:$AK$191,34,FALSE))</f>
        <v>#N/A</v>
      </c>
      <c r="J17" s="133">
        <f>IF(F17=0,0,VLOOKUP(G17,'Cálculos CAT v113'!$D$5:$AJ$191,3,FALSE))</f>
        <v>0</v>
      </c>
      <c r="K17" s="133">
        <f>IF(F17=0,0,VLOOKUP(G17,'Cálculos CAT v113'!$D$5:$AJ$191,4,FALSE))</f>
        <v>0</v>
      </c>
      <c r="L17" s="133">
        <f>IF(F17=0,0,VLOOKUP(G17,'Cálculos CAT v113'!$D$5:$AJ$191,28,FALSE))</f>
        <v>0</v>
      </c>
      <c r="M17" s="133">
        <f>IF(F17=0,0,VLOOKUP(G17,'Cálculos CAT v113'!$D$5:$AJ$191,29,FALSE))</f>
        <v>0</v>
      </c>
      <c r="N17" s="133">
        <f>IF(F17=0,0,VLOOKUP(G17,'Cálculos CAT v113'!$D$5:$AJ$191,30,FALSE))</f>
        <v>0</v>
      </c>
      <c r="O17" s="133">
        <f>IF(F17=0,0,VLOOKUP(G17,'Cálculos CAT v113'!$D$5:$AJ$191,31,FALSE))</f>
        <v>0</v>
      </c>
      <c r="P17" s="5"/>
      <c r="Q17" s="8"/>
      <c r="R17" s="6">
        <f t="shared" si="1"/>
        <v>0</v>
      </c>
      <c r="S17" s="6">
        <f t="shared" si="2"/>
        <v>0</v>
      </c>
      <c r="T17" s="6">
        <f>IF(R17=0,0,SUM($R$4:R17)/A17)</f>
        <v>0</v>
      </c>
      <c r="U17" s="151"/>
      <c r="V17" s="7"/>
    </row>
    <row r="18" spans="1:22" s="10" customFormat="1" ht="20.100000000000001" customHeight="1" x14ac:dyDescent="0.25">
      <c r="A18" s="16">
        <v>15</v>
      </c>
      <c r="B18" s="8"/>
      <c r="C18" s="8"/>
      <c r="D18" s="8"/>
      <c r="E18" s="7"/>
      <c r="F18" s="150"/>
      <c r="G18" s="133" t="str">
        <f t="shared" si="3"/>
        <v/>
      </c>
      <c r="H18" s="133">
        <f>IF(F18=0,0,VLOOKUP(G18,'Cálculos CAT v113'!$D$5:$AJ$191,2,FALSE))</f>
        <v>0</v>
      </c>
      <c r="I18" s="133" t="e">
        <f>IF(G18=0,0,VLOOKUP(G18,'Cálculos CAT v113'!$D$5:$AK$191,34,FALSE))</f>
        <v>#N/A</v>
      </c>
      <c r="J18" s="133">
        <f>IF(F18=0,0,VLOOKUP(G18,'Cálculos CAT v113'!$D$5:$AJ$191,3,FALSE))</f>
        <v>0</v>
      </c>
      <c r="K18" s="133">
        <f>IF(F18=0,0,VLOOKUP(G18,'Cálculos CAT v113'!$D$5:$AJ$191,4,FALSE))</f>
        <v>0</v>
      </c>
      <c r="L18" s="133">
        <f>IF(F18=0,0,VLOOKUP(G18,'Cálculos CAT v113'!$D$5:$AJ$191,28,FALSE))</f>
        <v>0</v>
      </c>
      <c r="M18" s="133">
        <f>IF(F18=0,0,VLOOKUP(G18,'Cálculos CAT v113'!$D$5:$AJ$191,29,FALSE))</f>
        <v>0</v>
      </c>
      <c r="N18" s="133">
        <f>IF(F18=0,0,VLOOKUP(G18,'Cálculos CAT v113'!$D$5:$AJ$191,30,FALSE))</f>
        <v>0</v>
      </c>
      <c r="O18" s="133">
        <f>IF(F18=0,0,VLOOKUP(G18,'Cálculos CAT v113'!$D$5:$AJ$191,31,FALSE))</f>
        <v>0</v>
      </c>
      <c r="P18" s="5"/>
      <c r="Q18" s="8"/>
      <c r="R18" s="6">
        <f t="shared" si="1"/>
        <v>0</v>
      </c>
      <c r="S18" s="6">
        <f t="shared" si="2"/>
        <v>0</v>
      </c>
      <c r="T18" s="6">
        <f>IF(R18=0,0,SUM($R$4:R18)/A18)</f>
        <v>0</v>
      </c>
      <c r="U18" s="151"/>
      <c r="V18" s="7"/>
    </row>
    <row r="19" spans="1:22" s="10" customFormat="1" ht="20.100000000000001" customHeight="1" x14ac:dyDescent="0.25">
      <c r="A19" s="16">
        <v>16</v>
      </c>
      <c r="B19" s="8"/>
      <c r="C19" s="8"/>
      <c r="D19" s="8"/>
      <c r="E19" s="7"/>
      <c r="F19" s="150"/>
      <c r="G19" s="133" t="str">
        <f t="shared" si="3"/>
        <v/>
      </c>
      <c r="H19" s="133">
        <f>IF(F19=0,0,VLOOKUP(G19,'Cálculos CAT v113'!$D$5:$AJ$191,2,FALSE))</f>
        <v>0</v>
      </c>
      <c r="I19" s="133" t="e">
        <f>IF(G19=0,0,VLOOKUP(G19,'Cálculos CAT v113'!$D$5:$AK$191,34,FALSE))</f>
        <v>#N/A</v>
      </c>
      <c r="J19" s="133">
        <f>IF(F19=0,0,VLOOKUP(G19,'Cálculos CAT v113'!$D$5:$AJ$191,3,FALSE))</f>
        <v>0</v>
      </c>
      <c r="K19" s="133">
        <f>IF(F19=0,0,VLOOKUP(G19,'Cálculos CAT v113'!$D$5:$AJ$191,4,FALSE))</f>
        <v>0</v>
      </c>
      <c r="L19" s="133">
        <f>IF(F19=0,0,VLOOKUP(G19,'Cálculos CAT v113'!$D$5:$AJ$191,28,FALSE))</f>
        <v>0</v>
      </c>
      <c r="M19" s="133">
        <f>IF(F19=0,0,VLOOKUP(G19,'Cálculos CAT v113'!$D$5:$AJ$191,29,FALSE))</f>
        <v>0</v>
      </c>
      <c r="N19" s="133">
        <f>IF(F19=0,0,VLOOKUP(G19,'Cálculos CAT v113'!$D$5:$AJ$191,30,FALSE))</f>
        <v>0</v>
      </c>
      <c r="O19" s="133">
        <f>IF(F19=0,0,VLOOKUP(G19,'Cálculos CAT v113'!$D$5:$AJ$191,31,FALSE))</f>
        <v>0</v>
      </c>
      <c r="P19" s="5"/>
      <c r="Q19" s="8"/>
      <c r="R19" s="6">
        <f t="shared" si="1"/>
        <v>0</v>
      </c>
      <c r="S19" s="6">
        <f t="shared" si="2"/>
        <v>0</v>
      </c>
      <c r="T19" s="6">
        <f>IF(R19=0,0,SUM($R$4:R19)/A19)</f>
        <v>0</v>
      </c>
      <c r="U19" s="151"/>
      <c r="V19" s="7"/>
    </row>
    <row r="20" spans="1:22" s="10" customFormat="1" ht="20.100000000000001" customHeight="1" x14ac:dyDescent="0.25">
      <c r="A20" s="16">
        <v>17</v>
      </c>
      <c r="B20" s="8"/>
      <c r="C20" s="8"/>
      <c r="D20" s="8"/>
      <c r="E20" s="7"/>
      <c r="F20" s="150"/>
      <c r="G20" s="133" t="str">
        <f t="shared" si="3"/>
        <v/>
      </c>
      <c r="H20" s="133">
        <f>IF(F20=0,0,VLOOKUP(G20,'Cálculos CAT v113'!$D$5:$AJ$191,2,FALSE))</f>
        <v>0</v>
      </c>
      <c r="I20" s="133" t="e">
        <f>IF(G20=0,0,VLOOKUP(G20,'Cálculos CAT v113'!$D$5:$AK$191,34,FALSE))</f>
        <v>#N/A</v>
      </c>
      <c r="J20" s="133">
        <f>IF(F20=0,0,VLOOKUP(G20,'Cálculos CAT v113'!$D$5:$AJ$191,3,FALSE))</f>
        <v>0</v>
      </c>
      <c r="K20" s="133">
        <f>IF(F20=0,0,VLOOKUP(G20,'Cálculos CAT v113'!$D$5:$AJ$191,4,FALSE))</f>
        <v>0</v>
      </c>
      <c r="L20" s="133">
        <f>IF(F20=0,0,VLOOKUP(G20,'Cálculos CAT v113'!$D$5:$AJ$191,28,FALSE))</f>
        <v>0</v>
      </c>
      <c r="M20" s="133">
        <f>IF(F20=0,0,VLOOKUP(G20,'Cálculos CAT v113'!$D$5:$AJ$191,29,FALSE))</f>
        <v>0</v>
      </c>
      <c r="N20" s="133">
        <f>IF(F20=0,0,VLOOKUP(G20,'Cálculos CAT v113'!$D$5:$AJ$191,30,FALSE))</f>
        <v>0</v>
      </c>
      <c r="O20" s="133">
        <f>IF(F20=0,0,VLOOKUP(G20,'Cálculos CAT v113'!$D$5:$AJ$191,31,FALSE))</f>
        <v>0</v>
      </c>
      <c r="P20" s="5"/>
      <c r="Q20" s="8"/>
      <c r="R20" s="6">
        <f t="shared" si="1"/>
        <v>0</v>
      </c>
      <c r="S20" s="6">
        <f t="shared" si="2"/>
        <v>0</v>
      </c>
      <c r="T20" s="6">
        <f>IF(R20=0,0,SUM($R$4:R20)/A20)</f>
        <v>0</v>
      </c>
      <c r="U20" s="151"/>
      <c r="V20" s="7"/>
    </row>
    <row r="21" spans="1:22" s="10" customFormat="1" ht="20.100000000000001" customHeight="1" x14ac:dyDescent="0.25">
      <c r="A21" s="16">
        <v>18</v>
      </c>
      <c r="B21" s="8"/>
      <c r="C21" s="8"/>
      <c r="D21" s="8"/>
      <c r="E21" s="7"/>
      <c r="F21" s="150"/>
      <c r="G21" s="133" t="str">
        <f t="shared" si="3"/>
        <v/>
      </c>
      <c r="H21" s="133">
        <f>IF(F21=0,0,VLOOKUP(G21,'Cálculos CAT v113'!$D$5:$AJ$191,2,FALSE))</f>
        <v>0</v>
      </c>
      <c r="I21" s="133" t="e">
        <f>IF(G21=0,0,VLOOKUP(G21,'Cálculos CAT v113'!$D$5:$AK$191,34,FALSE))</f>
        <v>#N/A</v>
      </c>
      <c r="J21" s="133">
        <f>IF(F21=0,0,VLOOKUP(G21,'Cálculos CAT v113'!$D$5:$AJ$191,3,FALSE))</f>
        <v>0</v>
      </c>
      <c r="K21" s="133">
        <f>IF(F21=0,0,VLOOKUP(G21,'Cálculos CAT v113'!$D$5:$AJ$191,4,FALSE))</f>
        <v>0</v>
      </c>
      <c r="L21" s="133">
        <f>IF(F21=0,0,VLOOKUP(G21,'Cálculos CAT v113'!$D$5:$AJ$191,28,FALSE))</f>
        <v>0</v>
      </c>
      <c r="M21" s="133">
        <f>IF(F21=0,0,VLOOKUP(G21,'Cálculos CAT v113'!$D$5:$AJ$191,29,FALSE))</f>
        <v>0</v>
      </c>
      <c r="N21" s="133">
        <f>IF(F21=0,0,VLOOKUP(G21,'Cálculos CAT v113'!$D$5:$AJ$191,30,FALSE))</f>
        <v>0</v>
      </c>
      <c r="O21" s="133">
        <f>IF(F21=0,0,VLOOKUP(G21,'Cálculos CAT v113'!$D$5:$AJ$191,31,FALSE))</f>
        <v>0</v>
      </c>
      <c r="P21" s="5"/>
      <c r="Q21" s="8"/>
      <c r="R21" s="6">
        <f t="shared" si="1"/>
        <v>0</v>
      </c>
      <c r="S21" s="6">
        <f t="shared" si="2"/>
        <v>0</v>
      </c>
      <c r="T21" s="6">
        <f>IF(R21=0,0,SUM($R$4:R21)/A21)</f>
        <v>0</v>
      </c>
      <c r="U21" s="151"/>
      <c r="V21" s="7"/>
    </row>
    <row r="22" spans="1:22" s="10" customFormat="1" ht="20.100000000000001" customHeight="1" x14ac:dyDescent="0.25">
      <c r="A22" s="16">
        <v>19</v>
      </c>
      <c r="B22" s="8"/>
      <c r="C22" s="8"/>
      <c r="D22" s="8"/>
      <c r="E22" s="7"/>
      <c r="F22" s="150"/>
      <c r="G22" s="133" t="str">
        <f t="shared" si="3"/>
        <v/>
      </c>
      <c r="H22" s="133">
        <f>IF(F22=0,0,VLOOKUP(G22,'Cálculos CAT v113'!$D$5:$AJ$191,2,FALSE))</f>
        <v>0</v>
      </c>
      <c r="I22" s="133" t="e">
        <f>IF(G22=0,0,VLOOKUP(G22,'Cálculos CAT v113'!$D$5:$AK$191,34,FALSE))</f>
        <v>#N/A</v>
      </c>
      <c r="J22" s="133">
        <f>IF(F22=0,0,VLOOKUP(G22,'Cálculos CAT v113'!$D$5:$AJ$191,3,FALSE))</f>
        <v>0</v>
      </c>
      <c r="K22" s="133">
        <f>IF(F22=0,0,VLOOKUP(G22,'Cálculos CAT v113'!$D$5:$AJ$191,4,FALSE))</f>
        <v>0</v>
      </c>
      <c r="L22" s="133">
        <f>IF(F22=0,0,VLOOKUP(G22,'Cálculos CAT v113'!$D$5:$AJ$191,28,FALSE))</f>
        <v>0</v>
      </c>
      <c r="M22" s="133">
        <f>IF(F22=0,0,VLOOKUP(G22,'Cálculos CAT v113'!$D$5:$AJ$191,29,FALSE))</f>
        <v>0</v>
      </c>
      <c r="N22" s="133">
        <f>IF(F22=0,0,VLOOKUP(G22,'Cálculos CAT v113'!$D$5:$AJ$191,30,FALSE))</f>
        <v>0</v>
      </c>
      <c r="O22" s="133">
        <f>IF(F22=0,0,VLOOKUP(G22,'Cálculos CAT v113'!$D$5:$AJ$191,31,FALSE))</f>
        <v>0</v>
      </c>
      <c r="P22" s="5"/>
      <c r="Q22" s="8"/>
      <c r="R22" s="6">
        <f t="shared" si="1"/>
        <v>0</v>
      </c>
      <c r="S22" s="6">
        <f t="shared" si="2"/>
        <v>0</v>
      </c>
      <c r="T22" s="6">
        <f>IF(R22=0,0,SUM($R$4:R22)/A22)</f>
        <v>0</v>
      </c>
      <c r="U22" s="151"/>
      <c r="V22" s="7"/>
    </row>
    <row r="23" spans="1:22" s="10" customFormat="1" ht="20.100000000000001" customHeight="1" x14ac:dyDescent="0.25">
      <c r="A23" s="16">
        <v>20</v>
      </c>
      <c r="B23" s="8"/>
      <c r="C23" s="8"/>
      <c r="D23" s="8"/>
      <c r="E23" s="7"/>
      <c r="F23" s="150"/>
      <c r="G23" s="133" t="str">
        <f t="shared" si="3"/>
        <v/>
      </c>
      <c r="H23" s="133">
        <f>IF(F23=0,0,VLOOKUP(G23,'Cálculos CAT v113'!$D$5:$AJ$191,2,FALSE))</f>
        <v>0</v>
      </c>
      <c r="I23" s="133" t="e">
        <f>IF(G23=0,0,VLOOKUP(G23,'Cálculos CAT v113'!$D$5:$AK$191,34,FALSE))</f>
        <v>#N/A</v>
      </c>
      <c r="J23" s="133">
        <f>IF(F23=0,0,VLOOKUP(G23,'Cálculos CAT v113'!$D$5:$AJ$191,3,FALSE))</f>
        <v>0</v>
      </c>
      <c r="K23" s="133">
        <f>IF(F23=0,0,VLOOKUP(G23,'Cálculos CAT v113'!$D$5:$AJ$191,4,FALSE))</f>
        <v>0</v>
      </c>
      <c r="L23" s="133">
        <f>IF(F23=0,0,VLOOKUP(G23,'Cálculos CAT v113'!$D$5:$AJ$191,28,FALSE))</f>
        <v>0</v>
      </c>
      <c r="M23" s="133">
        <f>IF(F23=0,0,VLOOKUP(G23,'Cálculos CAT v113'!$D$5:$AJ$191,29,FALSE))</f>
        <v>0</v>
      </c>
      <c r="N23" s="133">
        <f>IF(F23=0,0,VLOOKUP(G23,'Cálculos CAT v113'!$D$5:$AJ$191,30,FALSE))</f>
        <v>0</v>
      </c>
      <c r="O23" s="133">
        <f>IF(F23=0,0,VLOOKUP(G23,'Cálculos CAT v113'!$D$5:$AJ$191,31,FALSE))</f>
        <v>0</v>
      </c>
      <c r="P23" s="5"/>
      <c r="Q23" s="8"/>
      <c r="R23" s="6">
        <f t="shared" ref="R23:R25" si="4">IF(F23=0,0,(L23*81.32)+(M23*81.32)+(N23*144.72)+IF(L23=0,0,Q23*34.33)+IF(O23=0,0,Q23*6.86)+78.65)</f>
        <v>0</v>
      </c>
      <c r="S23" s="6">
        <f t="shared" ref="S23:S25" si="5">IF(Q23=0,0,+R23/Q23/K23)</f>
        <v>0</v>
      </c>
      <c r="T23" s="6">
        <f>IF(R23=0,0,SUM($R$4:R23)/A23)</f>
        <v>0</v>
      </c>
      <c r="U23" s="151"/>
      <c r="V23" s="7"/>
    </row>
    <row r="24" spans="1:22" s="10" customFormat="1" ht="20.100000000000001" customHeight="1" x14ac:dyDescent="0.25">
      <c r="A24" s="16">
        <v>21</v>
      </c>
      <c r="B24" s="8"/>
      <c r="C24" s="8"/>
      <c r="D24" s="8"/>
      <c r="E24" s="7"/>
      <c r="F24" s="150"/>
      <c r="G24" s="133" t="str">
        <f t="shared" si="3"/>
        <v/>
      </c>
      <c r="H24" s="133">
        <f>IF(F24=0,0,VLOOKUP(G24,'Cálculos CAT v113'!$D$5:$AJ$191,2,FALSE))</f>
        <v>0</v>
      </c>
      <c r="I24" s="133" t="e">
        <f>IF(G24=0,0,VLOOKUP(G24,'Cálculos CAT v113'!$D$5:$AK$191,34,FALSE))</f>
        <v>#N/A</v>
      </c>
      <c r="J24" s="133">
        <f>IF(F24=0,0,VLOOKUP(G24,'Cálculos CAT v113'!$D$5:$AJ$191,3,FALSE))</f>
        <v>0</v>
      </c>
      <c r="K24" s="133">
        <f>IF(F24=0,0,VLOOKUP(G24,'Cálculos CAT v113'!$D$5:$AJ$191,4,FALSE))</f>
        <v>0</v>
      </c>
      <c r="L24" s="133">
        <f>IF(F24=0,0,VLOOKUP(G24,'Cálculos CAT v113'!$D$5:$AJ$191,28,FALSE))</f>
        <v>0</v>
      </c>
      <c r="M24" s="133">
        <f>IF(F24=0,0,VLOOKUP(G24,'Cálculos CAT v113'!$D$5:$AJ$191,29,FALSE))</f>
        <v>0</v>
      </c>
      <c r="N24" s="133">
        <f>IF(F24=0,0,VLOOKUP(G24,'Cálculos CAT v113'!$D$5:$AJ$191,30,FALSE))</f>
        <v>0</v>
      </c>
      <c r="O24" s="133">
        <f>IF(F24=0,0,VLOOKUP(G24,'Cálculos CAT v113'!$D$5:$AJ$191,31,FALSE))</f>
        <v>0</v>
      </c>
      <c r="P24" s="5"/>
      <c r="Q24" s="8"/>
      <c r="R24" s="6">
        <f t="shared" si="4"/>
        <v>0</v>
      </c>
      <c r="S24" s="6">
        <f t="shared" si="5"/>
        <v>0</v>
      </c>
      <c r="T24" s="6">
        <f>IF(R24=0,0,SUM($R$4:R24)/A24)</f>
        <v>0</v>
      </c>
      <c r="U24" s="151"/>
      <c r="V24" s="7"/>
    </row>
    <row r="25" spans="1:22" s="10" customFormat="1" ht="20.100000000000001" customHeight="1" x14ac:dyDescent="0.25">
      <c r="A25" s="16">
        <v>22</v>
      </c>
      <c r="B25" s="8"/>
      <c r="C25" s="8"/>
      <c r="D25" s="8"/>
      <c r="E25" s="7"/>
      <c r="F25" s="150"/>
      <c r="G25" s="133" t="str">
        <f t="shared" si="3"/>
        <v/>
      </c>
      <c r="H25" s="133">
        <f>IF(F25=0,0,VLOOKUP(G25,'Cálculos CAT v113'!$D$5:$AJ$191,2,FALSE))</f>
        <v>0</v>
      </c>
      <c r="I25" s="133" t="e">
        <f>IF(G25=0,0,VLOOKUP(G25,'Cálculos CAT v113'!$D$5:$AK$191,34,FALSE))</f>
        <v>#N/A</v>
      </c>
      <c r="J25" s="133">
        <f>IF(F25=0,0,VLOOKUP(G25,'Cálculos CAT v113'!$D$5:$AJ$191,3,FALSE))</f>
        <v>0</v>
      </c>
      <c r="K25" s="133">
        <f>IF(F25=0,0,VLOOKUP(G25,'Cálculos CAT v113'!$D$5:$AJ$191,4,FALSE))</f>
        <v>0</v>
      </c>
      <c r="L25" s="133">
        <f>IF(F25=0,0,VLOOKUP(G25,'Cálculos CAT v113'!$D$5:$AJ$191,28,FALSE))</f>
        <v>0</v>
      </c>
      <c r="M25" s="133">
        <f>IF(F25=0,0,VLOOKUP(G25,'Cálculos CAT v113'!$D$5:$AJ$191,29,FALSE))</f>
        <v>0</v>
      </c>
      <c r="N25" s="133">
        <f>IF(F25=0,0,VLOOKUP(G25,'Cálculos CAT v113'!$D$5:$AJ$191,30,FALSE))</f>
        <v>0</v>
      </c>
      <c r="O25" s="133">
        <f>IF(F25=0,0,VLOOKUP(G25,'Cálculos CAT v113'!$D$5:$AJ$191,31,FALSE))</f>
        <v>0</v>
      </c>
      <c r="P25" s="5"/>
      <c r="Q25" s="8"/>
      <c r="R25" s="6">
        <f t="shared" si="4"/>
        <v>0</v>
      </c>
      <c r="S25" s="6">
        <f t="shared" si="5"/>
        <v>0</v>
      </c>
      <c r="T25" s="6">
        <f>IF(R25=0,0,SUM($R$4:R25)/A25)</f>
        <v>0</v>
      </c>
      <c r="U25" s="151"/>
      <c r="V25" s="7"/>
    </row>
    <row r="26" spans="1:22" s="10" customFormat="1" ht="20.100000000000001" customHeight="1" x14ac:dyDescent="0.25">
      <c r="A26" s="16">
        <v>23</v>
      </c>
      <c r="B26" s="8"/>
      <c r="C26" s="8"/>
      <c r="D26" s="8"/>
      <c r="E26" s="7"/>
      <c r="F26" s="150"/>
      <c r="G26" s="133" t="str">
        <f t="shared" si="3"/>
        <v/>
      </c>
      <c r="H26" s="133">
        <f>IF(F26=0,0,VLOOKUP(G26,'Cálculos CAT v113'!$D$5:$AJ$191,2,FALSE))</f>
        <v>0</v>
      </c>
      <c r="I26" s="133" t="e">
        <f>IF(G26=0,0,VLOOKUP(G26,'Cálculos CAT v113'!$D$5:$AK$191,34,FALSE))</f>
        <v>#N/A</v>
      </c>
      <c r="J26" s="133">
        <f>IF(F26=0,0,VLOOKUP(G26,'Cálculos CAT v113'!$D$5:$AJ$191,3,FALSE))</f>
        <v>0</v>
      </c>
      <c r="K26" s="133">
        <f>IF(F26=0,0,VLOOKUP(G26,'Cálculos CAT v113'!$D$5:$AJ$191,4,FALSE))</f>
        <v>0</v>
      </c>
      <c r="L26" s="133">
        <f>IF(F26=0,0,VLOOKUP(G26,'Cálculos CAT v113'!$D$5:$AJ$191,28,FALSE))</f>
        <v>0</v>
      </c>
      <c r="M26" s="133">
        <f>IF(F26=0,0,VLOOKUP(G26,'Cálculos CAT v113'!$D$5:$AJ$191,29,FALSE))</f>
        <v>0</v>
      </c>
      <c r="N26" s="133">
        <f>IF(F26=0,0,VLOOKUP(G26,'Cálculos CAT v113'!$D$5:$AJ$191,30,FALSE))</f>
        <v>0</v>
      </c>
      <c r="O26" s="133">
        <f>IF(F26=0,0,VLOOKUP(G26,'Cálculos CAT v113'!$D$5:$AJ$191,31,FALSE))</f>
        <v>0</v>
      </c>
      <c r="P26" s="5"/>
      <c r="Q26" s="8"/>
      <c r="R26" s="6">
        <f t="shared" si="1"/>
        <v>0</v>
      </c>
      <c r="S26" s="6">
        <f t="shared" si="2"/>
        <v>0</v>
      </c>
      <c r="T26" s="6">
        <f>IF(R26=0,0,SUM($R$4:R26)/A26)</f>
        <v>0</v>
      </c>
      <c r="U26" s="151"/>
      <c r="V26" s="7"/>
    </row>
    <row r="27" spans="1:22" s="10" customFormat="1" ht="20.100000000000001" customHeight="1" x14ac:dyDescent="0.25">
      <c r="A27" s="16">
        <v>24</v>
      </c>
      <c r="B27" s="8"/>
      <c r="C27" s="8"/>
      <c r="D27" s="8"/>
      <c r="E27" s="7"/>
      <c r="F27" s="150"/>
      <c r="G27" s="133" t="str">
        <f t="shared" si="3"/>
        <v/>
      </c>
      <c r="H27" s="133">
        <f>IF(F27=0,0,VLOOKUP(G27,'Cálculos CAT v113'!$D$5:$AJ$191,2,FALSE))</f>
        <v>0</v>
      </c>
      <c r="I27" s="133" t="e">
        <f>IF(G27=0,0,VLOOKUP(G27,'Cálculos CAT v113'!$D$5:$AK$191,34,FALSE))</f>
        <v>#N/A</v>
      </c>
      <c r="J27" s="133">
        <f>IF(F27=0,0,VLOOKUP(G27,'Cálculos CAT v113'!$D$5:$AJ$191,3,FALSE))</f>
        <v>0</v>
      </c>
      <c r="K27" s="133">
        <f>IF(F27=0,0,VLOOKUP(G27,'Cálculos CAT v113'!$D$5:$AJ$191,4,FALSE))</f>
        <v>0</v>
      </c>
      <c r="L27" s="133">
        <f>IF(F27=0,0,VLOOKUP(G27,'Cálculos CAT v113'!$D$5:$AJ$191,28,FALSE))</f>
        <v>0</v>
      </c>
      <c r="M27" s="133">
        <f>IF(F27=0,0,VLOOKUP(G27,'Cálculos CAT v113'!$D$5:$AJ$191,29,FALSE))</f>
        <v>0</v>
      </c>
      <c r="N27" s="133">
        <f>IF(F27=0,0,VLOOKUP(G27,'Cálculos CAT v113'!$D$5:$AJ$191,30,FALSE))</f>
        <v>0</v>
      </c>
      <c r="O27" s="133">
        <f>IF(F27=0,0,VLOOKUP(G27,'Cálculos CAT v113'!$D$5:$AJ$191,31,FALSE))</f>
        <v>0</v>
      </c>
      <c r="P27" s="5"/>
      <c r="Q27" s="8"/>
      <c r="R27" s="6">
        <f t="shared" si="1"/>
        <v>0</v>
      </c>
      <c r="S27" s="6">
        <f t="shared" si="2"/>
        <v>0</v>
      </c>
      <c r="T27" s="6">
        <f>IF(R27=0,0,SUM($R$4:R27)/A27)</f>
        <v>0</v>
      </c>
      <c r="U27" s="151"/>
      <c r="V27" s="7"/>
    </row>
    <row r="28" spans="1:22" s="10" customFormat="1" ht="20.100000000000001" customHeight="1" x14ac:dyDescent="0.25">
      <c r="A28" s="16">
        <v>25</v>
      </c>
      <c r="B28" s="8"/>
      <c r="C28" s="8"/>
      <c r="D28" s="8"/>
      <c r="E28" s="7"/>
      <c r="F28" s="150"/>
      <c r="G28" s="133" t="str">
        <f t="shared" si="3"/>
        <v/>
      </c>
      <c r="H28" s="133">
        <f>IF(F28=0,0,VLOOKUP(G28,'Cálculos CAT v113'!$D$5:$AJ$191,2,FALSE))</f>
        <v>0</v>
      </c>
      <c r="I28" s="133" t="e">
        <f>IF(G28=0,0,VLOOKUP(G28,'Cálculos CAT v113'!$D$5:$AK$191,34,FALSE))</f>
        <v>#N/A</v>
      </c>
      <c r="J28" s="133">
        <f>IF(F28=0,0,VLOOKUP(G28,'Cálculos CAT v113'!$D$5:$AJ$191,3,FALSE))</f>
        <v>0</v>
      </c>
      <c r="K28" s="133">
        <f>IF(F28=0,0,VLOOKUP(G28,'Cálculos CAT v113'!$D$5:$AJ$191,4,FALSE))</f>
        <v>0</v>
      </c>
      <c r="L28" s="133">
        <f>IF(F28=0,0,VLOOKUP(G28,'Cálculos CAT v113'!$D$5:$AJ$191,28,FALSE))</f>
        <v>0</v>
      </c>
      <c r="M28" s="133">
        <f>IF(F28=0,0,VLOOKUP(G28,'Cálculos CAT v113'!$D$5:$AJ$191,29,FALSE))</f>
        <v>0</v>
      </c>
      <c r="N28" s="133">
        <f>IF(F28=0,0,VLOOKUP(G28,'Cálculos CAT v113'!$D$5:$AJ$191,30,FALSE))</f>
        <v>0</v>
      </c>
      <c r="O28" s="133">
        <f>IF(F28=0,0,VLOOKUP(G28,'Cálculos CAT v113'!$D$5:$AJ$191,31,FALSE))</f>
        <v>0</v>
      </c>
      <c r="P28" s="5"/>
      <c r="Q28" s="8"/>
      <c r="R28" s="6">
        <f t="shared" si="1"/>
        <v>0</v>
      </c>
      <c r="S28" s="6">
        <f t="shared" si="2"/>
        <v>0</v>
      </c>
      <c r="T28" s="6">
        <f>IF(R28=0,0,SUM($R$4:R28)/A28)</f>
        <v>0</v>
      </c>
      <c r="U28" s="151"/>
      <c r="V28" s="7"/>
    </row>
    <row r="29" spans="1:22" s="10" customFormat="1" ht="20.100000000000001" customHeight="1" x14ac:dyDescent="0.25">
      <c r="A29" s="172" t="s">
        <v>14</v>
      </c>
      <c r="B29" s="173"/>
      <c r="C29" s="173"/>
      <c r="D29" s="173"/>
      <c r="E29" s="145"/>
      <c r="F29" s="145"/>
      <c r="G29" s="145">
        <f>COUNTIF(F4:F28,"*")</f>
        <v>0</v>
      </c>
      <c r="H29" s="145"/>
      <c r="I29" s="146"/>
      <c r="J29" s="13"/>
      <c r="K29" s="12">
        <f>SUM(K4:K28)</f>
        <v>0</v>
      </c>
      <c r="L29" s="12">
        <f>SUM(L4:L28)</f>
        <v>0</v>
      </c>
      <c r="M29" s="12">
        <f>SUM(M4:M28)</f>
        <v>0</v>
      </c>
      <c r="N29" s="12">
        <f>SUM(N4:N28)</f>
        <v>0</v>
      </c>
      <c r="O29" s="12">
        <f>SUM(O4:O28)</f>
        <v>0</v>
      </c>
      <c r="P29" s="12"/>
      <c r="Q29" s="149">
        <f>SUM(Q4:Q28)</f>
        <v>0</v>
      </c>
      <c r="R29" s="12">
        <f>SUM(R4:R28)</f>
        <v>0</v>
      </c>
      <c r="S29" s="6">
        <f>AVERAGE(S4:S28)</f>
        <v>0</v>
      </c>
      <c r="T29" s="6"/>
      <c r="U29" s="151"/>
      <c r="V29" s="7"/>
    </row>
    <row r="30" spans="1:22" s="10" customFormat="1" ht="24.95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  <c r="L30" s="142"/>
      <c r="M30" s="142"/>
      <c r="N30" s="142"/>
      <c r="O30" s="181" t="s">
        <v>481</v>
      </c>
      <c r="P30" s="181"/>
      <c r="Q30" s="181"/>
      <c r="R30" s="147">
        <f>IF(G29=0,0,(R29/G29))</f>
        <v>0</v>
      </c>
      <c r="S30" s="143"/>
      <c r="T30" s="143"/>
      <c r="U30" s="152">
        <f>IF(U4=0,0,AVERAGE(U4:U29))</f>
        <v>0</v>
      </c>
      <c r="V30" s="138"/>
    </row>
    <row r="31" spans="1:22" s="10" customFormat="1" ht="15" customHeight="1" x14ac:dyDescent="0.25">
      <c r="A31" s="175" t="s">
        <v>15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</row>
    <row r="32" spans="1:22" s="10" customFormat="1" x14ac:dyDescent="0.25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80"/>
    </row>
  </sheetData>
  <autoFilter ref="A3:V32"/>
  <mergeCells count="5">
    <mergeCell ref="A29:D29"/>
    <mergeCell ref="R1:V1"/>
    <mergeCell ref="A31:V32"/>
    <mergeCell ref="O30:Q30"/>
    <mergeCell ref="H1:J1"/>
  </mergeCells>
  <dataValidations disablePrompts="1" count="1">
    <dataValidation allowBlank="1" showInputMessage="1" showErrorMessage="1" prompt="P: Presencial_x000a_PV: Presencial Videoconferencia_x000a_M: Mixto" sqref="J3"/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52" orientation="landscape" r:id="rId1"/>
  <headerFooter>
    <oddFooter>&amp;CPágina &amp;P de &amp;N&amp;RFMG09-SFTT-43 v1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zoomScale="160" zoomScaleNormal="160" workbookViewId="0">
      <selection activeCell="A8" sqref="A8:D18"/>
    </sheetView>
  </sheetViews>
  <sheetFormatPr baseColWidth="10" defaultRowHeight="15" x14ac:dyDescent="0.25"/>
  <cols>
    <col min="1" max="1" width="8.42578125" customWidth="1"/>
    <col min="2" max="2" width="10.5703125" customWidth="1"/>
    <col min="3" max="4" width="36.5703125" customWidth="1"/>
    <col min="5" max="6" width="13.5703125" customWidth="1"/>
    <col min="7" max="7" width="9.140625" customWidth="1"/>
  </cols>
  <sheetData>
    <row r="2" spans="1:7" ht="63" customHeight="1" x14ac:dyDescent="0.25">
      <c r="A2" s="184" t="s">
        <v>485</v>
      </c>
      <c r="B2" s="184"/>
      <c r="C2" s="184"/>
      <c r="D2" s="184"/>
      <c r="E2" s="184"/>
      <c r="F2" s="184"/>
      <c r="G2" s="167"/>
    </row>
    <row r="4" spans="1:7" ht="32.25" customHeight="1" x14ac:dyDescent="0.25">
      <c r="A4" s="15" t="s">
        <v>18</v>
      </c>
      <c r="B4" s="15" t="s">
        <v>16</v>
      </c>
      <c r="C4" s="15" t="s">
        <v>20</v>
      </c>
      <c r="D4" s="15" t="s">
        <v>19</v>
      </c>
      <c r="E4" s="144" t="s">
        <v>476</v>
      </c>
      <c r="F4" s="144" t="s">
        <v>482</v>
      </c>
      <c r="G4" s="15" t="s">
        <v>477</v>
      </c>
    </row>
    <row r="5" spans="1:7" ht="20.100000000000001" customHeight="1" x14ac:dyDescent="0.25">
      <c r="A5" s="14">
        <v>1</v>
      </c>
      <c r="B5" s="14">
        <v>2025</v>
      </c>
      <c r="C5" s="14" t="s">
        <v>486</v>
      </c>
      <c r="D5" s="153" t="s">
        <v>487</v>
      </c>
      <c r="E5" s="14">
        <v>2025</v>
      </c>
      <c r="F5" s="14">
        <v>2026</v>
      </c>
      <c r="G5" s="14">
        <v>10</v>
      </c>
    </row>
    <row r="6" spans="1:7" ht="20.100000000000001" customHeight="1" x14ac:dyDescent="0.25">
      <c r="A6" s="14">
        <v>2</v>
      </c>
      <c r="B6" s="14">
        <v>2025</v>
      </c>
      <c r="C6" s="14" t="s">
        <v>488</v>
      </c>
      <c r="D6" s="153" t="s">
        <v>483</v>
      </c>
      <c r="E6" s="14">
        <v>2026</v>
      </c>
      <c r="F6" s="14">
        <v>2027</v>
      </c>
      <c r="G6" s="14">
        <v>9</v>
      </c>
    </row>
    <row r="8" spans="1:7" x14ac:dyDescent="0.25">
      <c r="A8" s="127" t="s">
        <v>489</v>
      </c>
    </row>
    <row r="9" spans="1:7" x14ac:dyDescent="0.25">
      <c r="A9" t="s">
        <v>490</v>
      </c>
    </row>
    <row r="10" spans="1:7" x14ac:dyDescent="0.25">
      <c r="A10" s="127" t="s">
        <v>491</v>
      </c>
    </row>
    <row r="11" spans="1:7" x14ac:dyDescent="0.25">
      <c r="A11" t="s">
        <v>490</v>
      </c>
    </row>
    <row r="12" spans="1:7" x14ac:dyDescent="0.25">
      <c r="A12" t="s">
        <v>492</v>
      </c>
    </row>
    <row r="13" spans="1:7" x14ac:dyDescent="0.25">
      <c r="A13" s="127" t="s">
        <v>493</v>
      </c>
    </row>
    <row r="14" spans="1:7" x14ac:dyDescent="0.25">
      <c r="A14" t="s">
        <v>490</v>
      </c>
    </row>
    <row r="15" spans="1:7" x14ac:dyDescent="0.25">
      <c r="A15" t="s">
        <v>492</v>
      </c>
    </row>
    <row r="16" spans="1:7" x14ac:dyDescent="0.25">
      <c r="A16" s="127" t="s">
        <v>494</v>
      </c>
    </row>
    <row r="17" spans="1:4" x14ac:dyDescent="0.25">
      <c r="A17" s="184" t="s">
        <v>495</v>
      </c>
      <c r="B17" s="184"/>
      <c r="C17" s="184"/>
      <c r="D17" s="184"/>
    </row>
    <row r="18" spans="1:4" x14ac:dyDescent="0.25">
      <c r="A18" s="184"/>
      <c r="B18" s="184"/>
      <c r="C18" s="184"/>
      <c r="D18" s="184"/>
    </row>
  </sheetData>
  <autoFilter ref="A4:G6"/>
  <mergeCells count="2">
    <mergeCell ref="A2:F2"/>
    <mergeCell ref="A17:D18"/>
  </mergeCells>
  <pageMargins left="0.51181102362204722" right="0.5118110236220472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0"/>
  <sheetViews>
    <sheetView view="pageBreakPreview" zoomScale="85" zoomScaleNormal="100" zoomScaleSheetLayoutView="85" workbookViewId="0">
      <pane xSplit="5" ySplit="5" topLeftCell="H6" activePane="bottomRight" state="frozen"/>
      <selection pane="topRight" activeCell="F1" sqref="F1"/>
      <selection pane="bottomLeft" activeCell="A5" sqref="A5"/>
      <selection pane="bottomRight" activeCell="E2" sqref="E2:H3"/>
    </sheetView>
  </sheetViews>
  <sheetFormatPr baseColWidth="10" defaultRowHeight="15" x14ac:dyDescent="0.25"/>
  <cols>
    <col min="1" max="1" width="4.7109375" style="19" customWidth="1"/>
    <col min="2" max="2" width="7" style="18" customWidth="1"/>
    <col min="3" max="3" width="16.42578125" customWidth="1"/>
    <col min="4" max="4" width="9.85546875" style="18" customWidth="1"/>
    <col min="5" max="5" width="41.140625" customWidth="1"/>
    <col min="7" max="7" width="9.7109375" style="18" customWidth="1"/>
    <col min="8" max="8" width="10" style="18" customWidth="1"/>
    <col min="9" max="9" width="5.7109375" style="18" customWidth="1"/>
    <col min="10" max="10" width="11" style="18" hidden="1" customWidth="1"/>
    <col min="11" max="11" width="11.85546875" style="18" customWidth="1"/>
    <col min="12" max="12" width="13.140625" style="18" customWidth="1"/>
    <col min="13" max="13" width="11" style="18" customWidth="1"/>
    <col min="14" max="14" width="13.140625" style="18" hidden="1" customWidth="1"/>
    <col min="15" max="15" width="12.7109375" style="18" customWidth="1"/>
    <col min="16" max="16" width="13.42578125" style="18" hidden="1" customWidth="1"/>
    <col min="17" max="17" width="13.5703125" style="18" customWidth="1"/>
    <col min="18" max="18" width="11.42578125" style="18" hidden="1" customWidth="1"/>
    <col min="19" max="19" width="11.42578125" style="18" customWidth="1"/>
    <col min="20" max="20" width="10" style="18" hidden="1" customWidth="1"/>
    <col min="21" max="21" width="10.140625" style="18" customWidth="1"/>
    <col min="22" max="22" width="10.140625" style="18" hidden="1" customWidth="1"/>
    <col min="23" max="23" width="11.42578125" style="18" customWidth="1"/>
    <col min="24" max="24" width="11.140625" style="18" hidden="1" customWidth="1"/>
    <col min="25" max="25" width="11.140625" style="18" customWidth="1"/>
    <col min="26" max="26" width="11" style="18" hidden="1" customWidth="1"/>
    <col min="27" max="27" width="10" style="18" customWidth="1"/>
    <col min="28" max="29" width="12.85546875" style="18" hidden="1" customWidth="1"/>
    <col min="30" max="30" width="12.85546875" style="18" customWidth="1"/>
    <col min="31" max="31" width="9.85546875" style="18" customWidth="1"/>
    <col min="32" max="34" width="11.42578125" style="18"/>
    <col min="37" max="37" width="7" style="18" customWidth="1"/>
  </cols>
  <sheetData>
    <row r="2" spans="1:37" ht="15.75" x14ac:dyDescent="0.25">
      <c r="E2" s="185" t="s">
        <v>23</v>
      </c>
      <c r="F2" s="185"/>
      <c r="G2" s="185"/>
      <c r="H2" s="185"/>
      <c r="I2" s="20"/>
      <c r="J2" s="20"/>
      <c r="K2" s="20"/>
      <c r="L2" s="20"/>
      <c r="M2" s="2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7" ht="15.75" customHeight="1" x14ac:dyDescent="0.25">
      <c r="E3" s="185"/>
      <c r="F3" s="185"/>
      <c r="G3" s="185"/>
      <c r="H3" s="185"/>
      <c r="I3" s="20"/>
      <c r="J3" s="20"/>
      <c r="K3" s="20"/>
      <c r="L3" s="20"/>
      <c r="M3" s="20"/>
      <c r="N3" s="22"/>
      <c r="O3" s="186" t="s">
        <v>24</v>
      </c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8"/>
    </row>
    <row r="4" spans="1:37" ht="39.950000000000003" customHeight="1" x14ac:dyDescent="0.25">
      <c r="A4" s="189" t="s">
        <v>25</v>
      </c>
      <c r="B4" s="189"/>
      <c r="C4" s="189"/>
      <c r="D4" s="189"/>
      <c r="E4" s="189"/>
      <c r="F4" s="189"/>
      <c r="G4" s="189"/>
      <c r="H4" s="189"/>
      <c r="I4" s="190"/>
      <c r="J4" s="191" t="s">
        <v>26</v>
      </c>
      <c r="K4" s="191"/>
      <c r="L4" s="191"/>
      <c r="M4" s="23"/>
      <c r="N4" s="192" t="s">
        <v>27</v>
      </c>
      <c r="O4" s="192"/>
      <c r="P4" s="192" t="s">
        <v>28</v>
      </c>
      <c r="Q4" s="192"/>
      <c r="R4" s="192" t="s">
        <v>29</v>
      </c>
      <c r="S4" s="192"/>
      <c r="T4" s="192" t="s">
        <v>30</v>
      </c>
      <c r="U4" s="192"/>
      <c r="V4" s="192" t="s">
        <v>31</v>
      </c>
      <c r="W4" s="192"/>
      <c r="X4" s="192" t="s">
        <v>32</v>
      </c>
      <c r="Y4" s="192"/>
      <c r="Z4" s="192" t="s">
        <v>33</v>
      </c>
      <c r="AA4" s="192"/>
      <c r="AB4" s="200" t="s">
        <v>34</v>
      </c>
      <c r="AC4" s="201"/>
      <c r="AD4" s="202"/>
      <c r="AE4" s="186" t="s">
        <v>35</v>
      </c>
      <c r="AF4" s="187"/>
      <c r="AG4" s="187"/>
      <c r="AH4" s="188"/>
      <c r="AI4" s="186" t="s">
        <v>36</v>
      </c>
      <c r="AJ4" s="188"/>
      <c r="AK4"/>
    </row>
    <row r="5" spans="1:37" ht="72" customHeight="1" thickBot="1" x14ac:dyDescent="0.3">
      <c r="A5" s="24" t="s">
        <v>37</v>
      </c>
      <c r="B5" s="25" t="s">
        <v>38</v>
      </c>
      <c r="C5" s="24" t="s">
        <v>39</v>
      </c>
      <c r="D5" s="24" t="s">
        <v>40</v>
      </c>
      <c r="E5" s="24" t="s">
        <v>41</v>
      </c>
      <c r="F5" s="26" t="s">
        <v>42</v>
      </c>
      <c r="G5" s="24" t="s">
        <v>43</v>
      </c>
      <c r="H5" s="24" t="s">
        <v>44</v>
      </c>
      <c r="I5" s="24" t="s">
        <v>45</v>
      </c>
      <c r="J5" s="168" t="s">
        <v>46</v>
      </c>
      <c r="K5" s="169" t="s">
        <v>484</v>
      </c>
      <c r="L5" s="27" t="s">
        <v>47</v>
      </c>
      <c r="M5" s="24" t="s">
        <v>48</v>
      </c>
      <c r="N5" s="28" t="s">
        <v>49</v>
      </c>
      <c r="O5" s="29" t="s">
        <v>50</v>
      </c>
      <c r="P5" s="29" t="s">
        <v>51</v>
      </c>
      <c r="Q5" s="29" t="s">
        <v>52</v>
      </c>
      <c r="R5" s="29" t="s">
        <v>53</v>
      </c>
      <c r="S5" s="29" t="s">
        <v>54</v>
      </c>
      <c r="T5" s="29" t="s">
        <v>55</v>
      </c>
      <c r="U5" s="29" t="s">
        <v>56</v>
      </c>
      <c r="V5" s="29" t="s">
        <v>57</v>
      </c>
      <c r="W5" s="29" t="s">
        <v>58</v>
      </c>
      <c r="X5" s="29" t="s">
        <v>59</v>
      </c>
      <c r="Y5" s="29" t="s">
        <v>60</v>
      </c>
      <c r="Z5" s="29" t="s">
        <v>61</v>
      </c>
      <c r="AA5" s="29" t="s">
        <v>62</v>
      </c>
      <c r="AB5" s="29"/>
      <c r="AC5" s="29" t="s">
        <v>63</v>
      </c>
      <c r="AD5" s="29" t="s">
        <v>474</v>
      </c>
      <c r="AE5" s="30" t="s">
        <v>6</v>
      </c>
      <c r="AF5" s="30" t="s">
        <v>10</v>
      </c>
      <c r="AG5" s="30" t="s">
        <v>11</v>
      </c>
      <c r="AH5" s="31" t="s">
        <v>22</v>
      </c>
      <c r="AI5" s="30" t="s">
        <v>64</v>
      </c>
      <c r="AJ5" s="30" t="s">
        <v>9</v>
      </c>
      <c r="AK5" s="25" t="s">
        <v>38</v>
      </c>
    </row>
    <row r="6" spans="1:37" s="10" customFormat="1" ht="24.95" customHeight="1" x14ac:dyDescent="0.25">
      <c r="A6" s="32">
        <v>1</v>
      </c>
      <c r="B6" s="33" t="s">
        <v>65</v>
      </c>
      <c r="C6" s="34" t="s">
        <v>66</v>
      </c>
      <c r="D6" s="34" t="s">
        <v>67</v>
      </c>
      <c r="E6" s="35" t="s">
        <v>68</v>
      </c>
      <c r="F6" s="34" t="s">
        <v>69</v>
      </c>
      <c r="G6" s="34">
        <f>+AE6+AF6+AG6</f>
        <v>10</v>
      </c>
      <c r="H6" s="34">
        <v>20</v>
      </c>
      <c r="I6" s="34">
        <v>0</v>
      </c>
      <c r="J6" s="154"/>
      <c r="K6" s="154"/>
      <c r="L6" s="170">
        <f t="shared" ref="L6:L69" si="0">IF(AH6&gt;0,K6,0)</f>
        <v>0</v>
      </c>
      <c r="M6" s="36" t="s">
        <v>70</v>
      </c>
      <c r="N6" s="36" t="s">
        <v>71</v>
      </c>
      <c r="O6" s="36">
        <v>20</v>
      </c>
      <c r="P6" s="36" t="s">
        <v>71</v>
      </c>
      <c r="Q6" s="36">
        <v>20</v>
      </c>
      <c r="R6" s="36"/>
      <c r="S6" s="36"/>
      <c r="T6" s="36"/>
      <c r="U6" s="36"/>
      <c r="V6" s="36"/>
      <c r="W6" s="36"/>
      <c r="X6" s="36"/>
      <c r="Y6" s="37"/>
      <c r="Z6" s="36"/>
      <c r="AA6" s="36"/>
      <c r="AB6" s="38">
        <f t="shared" ref="AB6:AB69" si="1">COUNT(Y6,AA6,S6,O6,Q6,W6,U6)</f>
        <v>2</v>
      </c>
      <c r="AC6" s="38">
        <f t="shared" ref="AC6:AC69" si="2">COUNTIF(N6:AA6,"SI")</f>
        <v>2</v>
      </c>
      <c r="AD6" s="39">
        <f t="shared" ref="AD6:AD69" si="3">MAX(M6:AC6)</f>
        <v>20</v>
      </c>
      <c r="AE6" s="40">
        <v>5</v>
      </c>
      <c r="AF6" s="40">
        <v>0</v>
      </c>
      <c r="AG6" s="40">
        <v>5</v>
      </c>
      <c r="AH6" s="41">
        <f>+AF6+AG6</f>
        <v>5</v>
      </c>
      <c r="AI6" s="42">
        <f>(AE6*81.32)+(AF6*81.32)+(AG6*144.72)+IF(AE6=0,0,H6*34.33)+IF(AH6=0,0,H6*6.86)+78.65</f>
        <v>2032.65</v>
      </c>
      <c r="AJ6" s="43">
        <f t="shared" ref="AJ6:AJ69" si="4">AI6/H6/G6</f>
        <v>10.163250000000001</v>
      </c>
      <c r="AK6" s="33" t="s">
        <v>65</v>
      </c>
    </row>
    <row r="7" spans="1:37" s="10" customFormat="1" ht="24.95" customHeight="1" x14ac:dyDescent="0.25">
      <c r="A7" s="32">
        <v>2</v>
      </c>
      <c r="B7" s="44" t="s">
        <v>65</v>
      </c>
      <c r="C7" s="45" t="s">
        <v>66</v>
      </c>
      <c r="D7" s="34" t="s">
        <v>72</v>
      </c>
      <c r="E7" s="35" t="s">
        <v>73</v>
      </c>
      <c r="F7" s="45" t="s">
        <v>69</v>
      </c>
      <c r="G7" s="34">
        <f t="shared" ref="G7:G74" si="5">+AE7+AF7+AG7</f>
        <v>10</v>
      </c>
      <c r="H7" s="34">
        <v>20</v>
      </c>
      <c r="I7" s="34">
        <v>3</v>
      </c>
      <c r="J7" s="154"/>
      <c r="K7" s="155"/>
      <c r="L7" s="170">
        <f t="shared" si="0"/>
        <v>0</v>
      </c>
      <c r="M7" s="38" t="s">
        <v>74</v>
      </c>
      <c r="N7" s="38" t="s">
        <v>71</v>
      </c>
      <c r="O7" s="36">
        <v>20</v>
      </c>
      <c r="P7" s="38" t="s">
        <v>71</v>
      </c>
      <c r="Q7" s="36">
        <v>20</v>
      </c>
      <c r="R7" s="38"/>
      <c r="S7" s="38"/>
      <c r="T7" s="38"/>
      <c r="U7" s="38"/>
      <c r="V7" s="38"/>
      <c r="W7" s="38"/>
      <c r="X7" s="38"/>
      <c r="Y7" s="46"/>
      <c r="Z7" s="38"/>
      <c r="AA7" s="38"/>
      <c r="AB7" s="38">
        <f t="shared" si="1"/>
        <v>2</v>
      </c>
      <c r="AC7" s="38">
        <f t="shared" si="2"/>
        <v>2</v>
      </c>
      <c r="AD7" s="39">
        <f t="shared" si="3"/>
        <v>20</v>
      </c>
      <c r="AE7" s="40">
        <v>8</v>
      </c>
      <c r="AF7" s="40">
        <v>2</v>
      </c>
      <c r="AG7" s="40">
        <v>0</v>
      </c>
      <c r="AH7" s="41">
        <f t="shared" ref="AH7:AH71" si="6">+AF7+AG7</f>
        <v>2</v>
      </c>
      <c r="AI7" s="42">
        <f t="shared" ref="AI7:AI69" si="7">(AE7*81.32)+(AF7*81.32)+(AG7*144.72)+IF(AE7=0,0,H7*34.33)+IF(AH7=0,0,H7*6.86)+78.65</f>
        <v>1715.6499999999999</v>
      </c>
      <c r="AJ7" s="43">
        <f t="shared" si="4"/>
        <v>8.5782500000000006</v>
      </c>
      <c r="AK7" s="44" t="s">
        <v>65</v>
      </c>
    </row>
    <row r="8" spans="1:37" s="10" customFormat="1" ht="24.95" customHeight="1" x14ac:dyDescent="0.25">
      <c r="A8" s="32">
        <v>3</v>
      </c>
      <c r="B8" s="44" t="s">
        <v>65</v>
      </c>
      <c r="C8" s="45" t="s">
        <v>66</v>
      </c>
      <c r="D8" s="47" t="s">
        <v>75</v>
      </c>
      <c r="E8" s="48" t="s">
        <v>76</v>
      </c>
      <c r="F8" s="47" t="s">
        <v>69</v>
      </c>
      <c r="G8" s="34">
        <f t="shared" si="5"/>
        <v>20</v>
      </c>
      <c r="H8" s="34">
        <v>20</v>
      </c>
      <c r="I8" s="34">
        <v>1</v>
      </c>
      <c r="J8" s="154"/>
      <c r="K8" s="156"/>
      <c r="L8" s="170">
        <f t="shared" si="0"/>
        <v>0</v>
      </c>
      <c r="M8" s="38" t="s">
        <v>74</v>
      </c>
      <c r="N8" s="38" t="s">
        <v>71</v>
      </c>
      <c r="O8" s="36">
        <v>20</v>
      </c>
      <c r="P8" s="38" t="s">
        <v>71</v>
      </c>
      <c r="Q8" s="36">
        <v>20</v>
      </c>
      <c r="R8" s="38"/>
      <c r="S8" s="38"/>
      <c r="T8" s="38"/>
      <c r="U8" s="38"/>
      <c r="V8" s="38"/>
      <c r="W8" s="38"/>
      <c r="X8" s="38"/>
      <c r="Y8" s="46"/>
      <c r="Z8" s="38"/>
      <c r="AA8" s="38"/>
      <c r="AB8" s="38">
        <f t="shared" si="1"/>
        <v>2</v>
      </c>
      <c r="AC8" s="38">
        <f t="shared" si="2"/>
        <v>2</v>
      </c>
      <c r="AD8" s="39">
        <f t="shared" si="3"/>
        <v>20</v>
      </c>
      <c r="AE8" s="49">
        <v>16</v>
      </c>
      <c r="AF8" s="49">
        <v>4</v>
      </c>
      <c r="AG8" s="49">
        <v>0</v>
      </c>
      <c r="AH8" s="41">
        <f t="shared" si="6"/>
        <v>4</v>
      </c>
      <c r="AI8" s="42">
        <f t="shared" si="7"/>
        <v>2528.85</v>
      </c>
      <c r="AJ8" s="43">
        <f t="shared" si="4"/>
        <v>6.3221249999999998</v>
      </c>
      <c r="AK8" s="44" t="s">
        <v>65</v>
      </c>
    </row>
    <row r="9" spans="1:37" s="10" customFormat="1" ht="24.95" customHeight="1" x14ac:dyDescent="0.25">
      <c r="A9" s="32">
        <v>4</v>
      </c>
      <c r="B9" s="44" t="s">
        <v>65</v>
      </c>
      <c r="C9" s="45" t="s">
        <v>66</v>
      </c>
      <c r="D9" s="45" t="s">
        <v>77</v>
      </c>
      <c r="E9" s="48" t="s">
        <v>78</v>
      </c>
      <c r="F9" s="45" t="s">
        <v>69</v>
      </c>
      <c r="G9" s="34">
        <f t="shared" si="5"/>
        <v>5</v>
      </c>
      <c r="H9" s="34">
        <v>30</v>
      </c>
      <c r="I9" s="34">
        <v>1</v>
      </c>
      <c r="J9" s="154"/>
      <c r="K9" s="155"/>
      <c r="L9" s="170">
        <f t="shared" si="0"/>
        <v>0</v>
      </c>
      <c r="M9" s="38" t="s">
        <v>74</v>
      </c>
      <c r="N9" s="38" t="s">
        <v>71</v>
      </c>
      <c r="O9" s="36">
        <v>20</v>
      </c>
      <c r="P9" s="38" t="s">
        <v>71</v>
      </c>
      <c r="Q9" s="36">
        <v>20</v>
      </c>
      <c r="R9" s="38"/>
      <c r="S9" s="38"/>
      <c r="T9" s="38"/>
      <c r="U9" s="38"/>
      <c r="V9" s="38"/>
      <c r="W9" s="38"/>
      <c r="X9" s="38"/>
      <c r="Y9" s="46"/>
      <c r="Z9" s="38"/>
      <c r="AA9" s="38"/>
      <c r="AB9" s="38">
        <f t="shared" si="1"/>
        <v>2</v>
      </c>
      <c r="AC9" s="38">
        <f t="shared" si="2"/>
        <v>2</v>
      </c>
      <c r="AD9" s="39">
        <f t="shared" si="3"/>
        <v>20</v>
      </c>
      <c r="AE9" s="40">
        <v>5</v>
      </c>
      <c r="AF9" s="40">
        <v>0</v>
      </c>
      <c r="AG9" s="40">
        <v>0</v>
      </c>
      <c r="AH9" s="41">
        <f t="shared" si="6"/>
        <v>0</v>
      </c>
      <c r="AI9" s="42">
        <f t="shared" si="7"/>
        <v>1515.1499999999999</v>
      </c>
      <c r="AJ9" s="43">
        <f t="shared" si="4"/>
        <v>10.100999999999999</v>
      </c>
      <c r="AK9" s="44" t="s">
        <v>65</v>
      </c>
    </row>
    <row r="10" spans="1:37" s="10" customFormat="1" ht="30" customHeight="1" x14ac:dyDescent="0.25">
      <c r="A10" s="32">
        <v>5</v>
      </c>
      <c r="B10" s="44" t="s">
        <v>65</v>
      </c>
      <c r="C10" s="45" t="s">
        <v>66</v>
      </c>
      <c r="D10" s="45" t="s">
        <v>79</v>
      </c>
      <c r="E10" s="48" t="s">
        <v>80</v>
      </c>
      <c r="F10" s="45" t="s">
        <v>69</v>
      </c>
      <c r="G10" s="34">
        <f t="shared" si="5"/>
        <v>20</v>
      </c>
      <c r="H10" s="34">
        <v>25</v>
      </c>
      <c r="I10" s="34">
        <v>1</v>
      </c>
      <c r="J10" s="154"/>
      <c r="K10" s="155"/>
      <c r="L10" s="170">
        <f t="shared" si="0"/>
        <v>0</v>
      </c>
      <c r="M10" s="38" t="s">
        <v>74</v>
      </c>
      <c r="N10" s="38" t="s">
        <v>71</v>
      </c>
      <c r="O10" s="36">
        <v>20</v>
      </c>
      <c r="P10" s="38" t="s">
        <v>71</v>
      </c>
      <c r="Q10" s="36">
        <v>20</v>
      </c>
      <c r="R10" s="38"/>
      <c r="S10" s="38"/>
      <c r="T10" s="38"/>
      <c r="U10" s="38"/>
      <c r="V10" s="38"/>
      <c r="W10" s="38"/>
      <c r="X10" s="38"/>
      <c r="Y10" s="46"/>
      <c r="Z10" s="38"/>
      <c r="AA10" s="38"/>
      <c r="AB10" s="38">
        <f t="shared" si="1"/>
        <v>2</v>
      </c>
      <c r="AC10" s="38">
        <f t="shared" si="2"/>
        <v>2</v>
      </c>
      <c r="AD10" s="39">
        <f t="shared" si="3"/>
        <v>20</v>
      </c>
      <c r="AE10" s="40">
        <v>16</v>
      </c>
      <c r="AF10" s="40">
        <v>4</v>
      </c>
      <c r="AG10" s="40">
        <v>0</v>
      </c>
      <c r="AH10" s="41">
        <f t="shared" si="6"/>
        <v>4</v>
      </c>
      <c r="AI10" s="42">
        <f t="shared" si="7"/>
        <v>2734.7999999999997</v>
      </c>
      <c r="AJ10" s="43">
        <f t="shared" si="4"/>
        <v>5.4695999999999998</v>
      </c>
      <c r="AK10" s="44" t="s">
        <v>65</v>
      </c>
    </row>
    <row r="11" spans="1:37" s="10" customFormat="1" ht="30" customHeight="1" x14ac:dyDescent="0.25">
      <c r="A11" s="32">
        <v>6</v>
      </c>
      <c r="B11" s="44" t="s">
        <v>65</v>
      </c>
      <c r="C11" s="45" t="s">
        <v>66</v>
      </c>
      <c r="D11" s="45" t="s">
        <v>81</v>
      </c>
      <c r="E11" s="48" t="s">
        <v>82</v>
      </c>
      <c r="F11" s="45" t="s">
        <v>69</v>
      </c>
      <c r="G11" s="34">
        <f t="shared" si="5"/>
        <v>40</v>
      </c>
      <c r="H11" s="34">
        <v>20</v>
      </c>
      <c r="I11" s="34">
        <v>1</v>
      </c>
      <c r="J11" s="154"/>
      <c r="K11" s="155"/>
      <c r="L11" s="170">
        <f t="shared" si="0"/>
        <v>0</v>
      </c>
      <c r="M11" s="38" t="s">
        <v>71</v>
      </c>
      <c r="N11" s="38" t="s">
        <v>71</v>
      </c>
      <c r="O11" s="36">
        <v>20</v>
      </c>
      <c r="P11" s="38" t="s">
        <v>71</v>
      </c>
      <c r="Q11" s="36">
        <v>20</v>
      </c>
      <c r="R11" s="38"/>
      <c r="S11" s="38"/>
      <c r="T11" s="38"/>
      <c r="U11" s="38"/>
      <c r="V11" s="38"/>
      <c r="W11" s="38"/>
      <c r="X11" s="38"/>
      <c r="Y11" s="46"/>
      <c r="Z11" s="38"/>
      <c r="AA11" s="38"/>
      <c r="AB11" s="38">
        <f t="shared" si="1"/>
        <v>2</v>
      </c>
      <c r="AC11" s="38">
        <f t="shared" si="2"/>
        <v>2</v>
      </c>
      <c r="AD11" s="39">
        <f t="shared" si="3"/>
        <v>20</v>
      </c>
      <c r="AE11" s="40">
        <v>20</v>
      </c>
      <c r="AF11" s="40">
        <v>20</v>
      </c>
      <c r="AG11" s="40">
        <v>0</v>
      </c>
      <c r="AH11" s="41">
        <f t="shared" si="6"/>
        <v>20</v>
      </c>
      <c r="AI11" s="42">
        <f t="shared" si="7"/>
        <v>4155.2499999999991</v>
      </c>
      <c r="AJ11" s="43">
        <f t="shared" si="4"/>
        <v>5.1940624999999994</v>
      </c>
      <c r="AK11" s="44" t="s">
        <v>65</v>
      </c>
    </row>
    <row r="12" spans="1:37" s="10" customFormat="1" ht="30" customHeight="1" x14ac:dyDescent="0.25">
      <c r="A12" s="32">
        <v>7</v>
      </c>
      <c r="B12" s="44" t="s">
        <v>83</v>
      </c>
      <c r="C12" s="45" t="s">
        <v>84</v>
      </c>
      <c r="D12" s="45" t="s">
        <v>85</v>
      </c>
      <c r="E12" s="48" t="s">
        <v>86</v>
      </c>
      <c r="F12" s="45" t="s">
        <v>69</v>
      </c>
      <c r="G12" s="34">
        <f t="shared" si="5"/>
        <v>20</v>
      </c>
      <c r="H12" s="34">
        <v>25</v>
      </c>
      <c r="I12" s="34">
        <v>1</v>
      </c>
      <c r="J12" s="154"/>
      <c r="K12" s="156"/>
      <c r="L12" s="170">
        <f t="shared" si="0"/>
        <v>0</v>
      </c>
      <c r="M12" s="38" t="s">
        <v>70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46"/>
      <c r="Z12" s="38" t="s">
        <v>71</v>
      </c>
      <c r="AA12" s="38">
        <v>12</v>
      </c>
      <c r="AB12" s="38">
        <f t="shared" si="1"/>
        <v>1</v>
      </c>
      <c r="AC12" s="38">
        <f t="shared" si="2"/>
        <v>1</v>
      </c>
      <c r="AD12" s="39">
        <f t="shared" si="3"/>
        <v>12</v>
      </c>
      <c r="AE12" s="40">
        <v>15</v>
      </c>
      <c r="AF12" s="40">
        <v>5</v>
      </c>
      <c r="AG12" s="40">
        <v>0</v>
      </c>
      <c r="AH12" s="41">
        <f t="shared" si="6"/>
        <v>5</v>
      </c>
      <c r="AI12" s="42">
        <f t="shared" si="7"/>
        <v>2734.7999999999997</v>
      </c>
      <c r="AJ12" s="43">
        <f t="shared" si="4"/>
        <v>5.4695999999999998</v>
      </c>
      <c r="AK12" s="44" t="s">
        <v>83</v>
      </c>
    </row>
    <row r="13" spans="1:37" s="10" customFormat="1" ht="30" customHeight="1" x14ac:dyDescent="0.25">
      <c r="A13" s="32">
        <v>8</v>
      </c>
      <c r="B13" s="44" t="s">
        <v>83</v>
      </c>
      <c r="C13" s="45" t="s">
        <v>84</v>
      </c>
      <c r="D13" s="45" t="s">
        <v>87</v>
      </c>
      <c r="E13" s="48" t="s">
        <v>88</v>
      </c>
      <c r="F13" s="45" t="s">
        <v>69</v>
      </c>
      <c r="G13" s="34">
        <f t="shared" si="5"/>
        <v>20</v>
      </c>
      <c r="H13" s="34">
        <v>20</v>
      </c>
      <c r="I13" s="34">
        <v>2</v>
      </c>
      <c r="J13" s="154"/>
      <c r="K13" s="156"/>
      <c r="L13" s="170">
        <f t="shared" si="0"/>
        <v>0</v>
      </c>
      <c r="M13" s="38" t="s">
        <v>70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46"/>
      <c r="Z13" s="38" t="s">
        <v>71</v>
      </c>
      <c r="AA13" s="38">
        <v>12</v>
      </c>
      <c r="AB13" s="38">
        <f t="shared" si="1"/>
        <v>1</v>
      </c>
      <c r="AC13" s="38">
        <f t="shared" si="2"/>
        <v>1</v>
      </c>
      <c r="AD13" s="39">
        <f t="shared" si="3"/>
        <v>12</v>
      </c>
      <c r="AE13" s="40">
        <v>16</v>
      </c>
      <c r="AF13" s="40">
        <v>4</v>
      </c>
      <c r="AG13" s="40">
        <v>0</v>
      </c>
      <c r="AH13" s="41">
        <f t="shared" si="6"/>
        <v>4</v>
      </c>
      <c r="AI13" s="42">
        <f t="shared" si="7"/>
        <v>2528.85</v>
      </c>
      <c r="AJ13" s="43">
        <f t="shared" si="4"/>
        <v>6.3221249999999998</v>
      </c>
      <c r="AK13" s="44" t="s">
        <v>83</v>
      </c>
    </row>
    <row r="14" spans="1:37" s="10" customFormat="1" ht="30" customHeight="1" x14ac:dyDescent="0.25">
      <c r="A14" s="32">
        <v>9</v>
      </c>
      <c r="B14" s="44" t="s">
        <v>83</v>
      </c>
      <c r="C14" s="45" t="s">
        <v>84</v>
      </c>
      <c r="D14" s="45" t="s">
        <v>89</v>
      </c>
      <c r="E14" s="48" t="s">
        <v>90</v>
      </c>
      <c r="F14" s="45" t="s">
        <v>69</v>
      </c>
      <c r="G14" s="34">
        <f t="shared" si="5"/>
        <v>10</v>
      </c>
      <c r="H14" s="34">
        <v>40</v>
      </c>
      <c r="I14" s="34">
        <v>2</v>
      </c>
      <c r="J14" s="154"/>
      <c r="K14" s="154"/>
      <c r="L14" s="170">
        <f t="shared" si="0"/>
        <v>0</v>
      </c>
      <c r="M14" s="36" t="s">
        <v>70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7"/>
      <c r="Z14" s="36" t="s">
        <v>71</v>
      </c>
      <c r="AA14" s="38">
        <v>12</v>
      </c>
      <c r="AB14" s="38">
        <f t="shared" si="1"/>
        <v>1</v>
      </c>
      <c r="AC14" s="38">
        <f t="shared" si="2"/>
        <v>1</v>
      </c>
      <c r="AD14" s="39">
        <f t="shared" si="3"/>
        <v>12</v>
      </c>
      <c r="AE14" s="40">
        <v>10</v>
      </c>
      <c r="AF14" s="40">
        <v>0</v>
      </c>
      <c r="AG14" s="40">
        <v>0</v>
      </c>
      <c r="AH14" s="41">
        <f t="shared" si="6"/>
        <v>0</v>
      </c>
      <c r="AI14" s="42">
        <f t="shared" si="7"/>
        <v>2265.0499999999997</v>
      </c>
      <c r="AJ14" s="43">
        <f t="shared" si="4"/>
        <v>5.6626249999999994</v>
      </c>
      <c r="AK14" s="44" t="s">
        <v>83</v>
      </c>
    </row>
    <row r="15" spans="1:37" s="10" customFormat="1" ht="30" customHeight="1" x14ac:dyDescent="0.25">
      <c r="A15" s="32">
        <v>10</v>
      </c>
      <c r="B15" s="44" t="s">
        <v>65</v>
      </c>
      <c r="C15" s="45" t="s">
        <v>66</v>
      </c>
      <c r="D15" s="45" t="s">
        <v>91</v>
      </c>
      <c r="E15" s="48" t="s">
        <v>92</v>
      </c>
      <c r="F15" s="45" t="s">
        <v>69</v>
      </c>
      <c r="G15" s="34">
        <f t="shared" si="5"/>
        <v>30</v>
      </c>
      <c r="H15" s="34">
        <v>15</v>
      </c>
      <c r="I15" s="34">
        <v>0</v>
      </c>
      <c r="J15" s="154"/>
      <c r="K15" s="156"/>
      <c r="L15" s="170">
        <f t="shared" si="0"/>
        <v>0</v>
      </c>
      <c r="M15" s="38" t="s">
        <v>70</v>
      </c>
      <c r="N15" s="38"/>
      <c r="O15" s="38"/>
      <c r="P15" s="38"/>
      <c r="Q15" s="38"/>
      <c r="R15" s="38" t="s">
        <v>71</v>
      </c>
      <c r="S15" s="36">
        <v>18</v>
      </c>
      <c r="T15" s="38"/>
      <c r="U15" s="38"/>
      <c r="V15" s="38"/>
      <c r="W15" s="38"/>
      <c r="X15" s="38"/>
      <c r="Y15" s="46"/>
      <c r="Z15" s="38" t="s">
        <v>71</v>
      </c>
      <c r="AA15" s="38">
        <v>12</v>
      </c>
      <c r="AB15" s="38">
        <f t="shared" si="1"/>
        <v>2</v>
      </c>
      <c r="AC15" s="38">
        <f t="shared" si="2"/>
        <v>2</v>
      </c>
      <c r="AD15" s="39">
        <f t="shared" si="3"/>
        <v>18</v>
      </c>
      <c r="AE15" s="45">
        <v>30</v>
      </c>
      <c r="AF15" s="45">
        <v>0</v>
      </c>
      <c r="AG15" s="45">
        <v>0</v>
      </c>
      <c r="AH15" s="41">
        <f t="shared" si="6"/>
        <v>0</v>
      </c>
      <c r="AI15" s="42">
        <f t="shared" si="7"/>
        <v>3033.2</v>
      </c>
      <c r="AJ15" s="43">
        <f t="shared" si="4"/>
        <v>6.740444444444444</v>
      </c>
      <c r="AK15" s="44" t="s">
        <v>65</v>
      </c>
    </row>
    <row r="16" spans="1:37" s="10" customFormat="1" ht="39" customHeight="1" x14ac:dyDescent="0.25">
      <c r="A16" s="32">
        <v>11</v>
      </c>
      <c r="B16" s="44" t="s">
        <v>65</v>
      </c>
      <c r="C16" s="45" t="s">
        <v>66</v>
      </c>
      <c r="D16" s="45" t="s">
        <v>93</v>
      </c>
      <c r="E16" s="48" t="s">
        <v>94</v>
      </c>
      <c r="F16" s="45" t="s">
        <v>69</v>
      </c>
      <c r="G16" s="34">
        <f t="shared" si="5"/>
        <v>5</v>
      </c>
      <c r="H16" s="34">
        <v>15</v>
      </c>
      <c r="I16" s="34">
        <v>1</v>
      </c>
      <c r="J16" s="154"/>
      <c r="K16" s="154"/>
      <c r="L16" s="170">
        <f t="shared" si="0"/>
        <v>0</v>
      </c>
      <c r="M16" s="36" t="s">
        <v>70</v>
      </c>
      <c r="N16" s="36"/>
      <c r="O16" s="36"/>
      <c r="P16" s="36"/>
      <c r="Q16" s="36"/>
      <c r="R16" s="36" t="s">
        <v>71</v>
      </c>
      <c r="S16" s="36">
        <v>18</v>
      </c>
      <c r="T16" s="36"/>
      <c r="U16" s="36"/>
      <c r="V16" s="36"/>
      <c r="W16" s="36"/>
      <c r="X16" s="36"/>
      <c r="Y16" s="37"/>
      <c r="Z16" s="36" t="s">
        <v>71</v>
      </c>
      <c r="AA16" s="38">
        <v>12</v>
      </c>
      <c r="AB16" s="38">
        <f t="shared" si="1"/>
        <v>2</v>
      </c>
      <c r="AC16" s="38">
        <f t="shared" si="2"/>
        <v>2</v>
      </c>
      <c r="AD16" s="39">
        <f t="shared" si="3"/>
        <v>18</v>
      </c>
      <c r="AE16" s="40">
        <v>2.5</v>
      </c>
      <c r="AF16" s="40">
        <v>0</v>
      </c>
      <c r="AG16" s="40">
        <v>2.5</v>
      </c>
      <c r="AH16" s="41">
        <f t="shared" si="6"/>
        <v>2.5</v>
      </c>
      <c r="AI16" s="42">
        <f t="shared" si="7"/>
        <v>1261.6000000000001</v>
      </c>
      <c r="AJ16" s="43">
        <f t="shared" si="4"/>
        <v>16.821333333333335</v>
      </c>
      <c r="AK16" s="44" t="s">
        <v>65</v>
      </c>
    </row>
    <row r="17" spans="1:37" s="10" customFormat="1" ht="36" customHeight="1" x14ac:dyDescent="0.25">
      <c r="A17" s="32">
        <v>12</v>
      </c>
      <c r="B17" s="44" t="s">
        <v>65</v>
      </c>
      <c r="C17" s="45" t="s">
        <v>66</v>
      </c>
      <c r="D17" s="45" t="s">
        <v>95</v>
      </c>
      <c r="E17" s="48" t="s">
        <v>96</v>
      </c>
      <c r="F17" s="45" t="s">
        <v>69</v>
      </c>
      <c r="G17" s="34">
        <f t="shared" si="5"/>
        <v>5</v>
      </c>
      <c r="H17" s="34">
        <v>20</v>
      </c>
      <c r="I17" s="34">
        <v>0</v>
      </c>
      <c r="J17" s="154"/>
      <c r="K17" s="156"/>
      <c r="L17" s="170">
        <f t="shared" si="0"/>
        <v>0</v>
      </c>
      <c r="M17" s="38" t="s">
        <v>70</v>
      </c>
      <c r="N17" s="38"/>
      <c r="O17" s="38"/>
      <c r="P17" s="38"/>
      <c r="Q17" s="38"/>
      <c r="R17" s="38" t="s">
        <v>71</v>
      </c>
      <c r="S17" s="36">
        <v>18</v>
      </c>
      <c r="T17" s="38"/>
      <c r="U17" s="38"/>
      <c r="V17" s="38"/>
      <c r="W17" s="38"/>
      <c r="X17" s="38"/>
      <c r="Y17" s="46"/>
      <c r="Z17" s="38" t="s">
        <v>71</v>
      </c>
      <c r="AA17" s="38">
        <v>12</v>
      </c>
      <c r="AB17" s="38">
        <f t="shared" si="1"/>
        <v>2</v>
      </c>
      <c r="AC17" s="38">
        <f t="shared" si="2"/>
        <v>2</v>
      </c>
      <c r="AD17" s="39">
        <f t="shared" si="3"/>
        <v>18</v>
      </c>
      <c r="AE17" s="50">
        <v>5</v>
      </c>
      <c r="AF17" s="50">
        <v>0</v>
      </c>
      <c r="AG17" s="51">
        <v>0</v>
      </c>
      <c r="AH17" s="41">
        <f t="shared" si="6"/>
        <v>0</v>
      </c>
      <c r="AI17" s="42">
        <f t="shared" si="7"/>
        <v>1171.8499999999999</v>
      </c>
      <c r="AJ17" s="43">
        <f t="shared" si="4"/>
        <v>11.718499999999999</v>
      </c>
      <c r="AK17" s="44" t="s">
        <v>65</v>
      </c>
    </row>
    <row r="18" spans="1:37" s="10" customFormat="1" ht="43.5" customHeight="1" x14ac:dyDescent="0.25">
      <c r="A18" s="32">
        <v>13</v>
      </c>
      <c r="B18" s="44" t="s">
        <v>65</v>
      </c>
      <c r="C18" s="45" t="s">
        <v>66</v>
      </c>
      <c r="D18" s="52" t="s">
        <v>97</v>
      </c>
      <c r="E18" s="48" t="s">
        <v>98</v>
      </c>
      <c r="F18" s="52" t="s">
        <v>69</v>
      </c>
      <c r="G18" s="34">
        <f t="shared" si="5"/>
        <v>5</v>
      </c>
      <c r="H18" s="34">
        <v>15</v>
      </c>
      <c r="I18" s="34">
        <v>0</v>
      </c>
      <c r="J18" s="154"/>
      <c r="K18" s="154"/>
      <c r="L18" s="170">
        <f t="shared" si="0"/>
        <v>0</v>
      </c>
      <c r="M18" s="36" t="s">
        <v>70</v>
      </c>
      <c r="N18" s="36"/>
      <c r="O18" s="36"/>
      <c r="P18" s="36"/>
      <c r="Q18" s="36"/>
      <c r="R18" s="36" t="s">
        <v>71</v>
      </c>
      <c r="S18" s="36">
        <v>18</v>
      </c>
      <c r="T18" s="36"/>
      <c r="U18" s="36"/>
      <c r="V18" s="36"/>
      <c r="W18" s="36"/>
      <c r="X18" s="36"/>
      <c r="Y18" s="37"/>
      <c r="Z18" s="36" t="s">
        <v>71</v>
      </c>
      <c r="AA18" s="38">
        <v>12</v>
      </c>
      <c r="AB18" s="38">
        <f t="shared" si="1"/>
        <v>2</v>
      </c>
      <c r="AC18" s="38">
        <f t="shared" si="2"/>
        <v>2</v>
      </c>
      <c r="AD18" s="39">
        <f t="shared" si="3"/>
        <v>18</v>
      </c>
      <c r="AE18" s="50">
        <v>3.5</v>
      </c>
      <c r="AF18" s="50">
        <v>0</v>
      </c>
      <c r="AG18" s="51">
        <v>1.5</v>
      </c>
      <c r="AH18" s="41">
        <f t="shared" si="6"/>
        <v>1.5</v>
      </c>
      <c r="AI18" s="42">
        <f t="shared" si="7"/>
        <v>1198.2</v>
      </c>
      <c r="AJ18" s="43">
        <f t="shared" si="4"/>
        <v>15.976000000000003</v>
      </c>
      <c r="AK18" s="44" t="s">
        <v>65</v>
      </c>
    </row>
    <row r="19" spans="1:37" s="10" customFormat="1" ht="30" customHeight="1" x14ac:dyDescent="0.25">
      <c r="A19" s="32">
        <v>14</v>
      </c>
      <c r="B19" s="44" t="s">
        <v>65</v>
      </c>
      <c r="C19" s="47" t="s">
        <v>66</v>
      </c>
      <c r="D19" s="47" t="s">
        <v>99</v>
      </c>
      <c r="E19" s="48" t="s">
        <v>100</v>
      </c>
      <c r="F19" s="47" t="s">
        <v>69</v>
      </c>
      <c r="G19" s="34">
        <f t="shared" si="5"/>
        <v>8</v>
      </c>
      <c r="H19" s="34">
        <v>15</v>
      </c>
      <c r="I19" s="34">
        <v>0</v>
      </c>
      <c r="J19" s="154"/>
      <c r="K19" s="154"/>
      <c r="L19" s="170">
        <f t="shared" si="0"/>
        <v>0</v>
      </c>
      <c r="M19" s="36" t="s">
        <v>74</v>
      </c>
      <c r="N19" s="36"/>
      <c r="O19" s="36"/>
      <c r="P19" s="36"/>
      <c r="Q19" s="36"/>
      <c r="R19" s="36" t="s">
        <v>71</v>
      </c>
      <c r="S19" s="36">
        <v>18</v>
      </c>
      <c r="T19" s="36"/>
      <c r="U19" s="36"/>
      <c r="V19" s="36"/>
      <c r="W19" s="36"/>
      <c r="X19" s="36"/>
      <c r="Y19" s="37"/>
      <c r="Z19" s="36" t="s">
        <v>71</v>
      </c>
      <c r="AA19" s="38">
        <v>12</v>
      </c>
      <c r="AB19" s="38">
        <f t="shared" si="1"/>
        <v>2</v>
      </c>
      <c r="AC19" s="38">
        <f t="shared" si="2"/>
        <v>2</v>
      </c>
      <c r="AD19" s="39">
        <f t="shared" si="3"/>
        <v>18</v>
      </c>
      <c r="AE19" s="50">
        <v>4</v>
      </c>
      <c r="AF19" s="50">
        <v>0</v>
      </c>
      <c r="AG19" s="51">
        <v>4</v>
      </c>
      <c r="AH19" s="41">
        <f t="shared" si="6"/>
        <v>4</v>
      </c>
      <c r="AI19" s="42">
        <f t="shared" si="7"/>
        <v>1600.66</v>
      </c>
      <c r="AJ19" s="43">
        <f t="shared" si="4"/>
        <v>13.338833333333334</v>
      </c>
      <c r="AK19" s="44" t="s">
        <v>65</v>
      </c>
    </row>
    <row r="20" spans="1:37" s="10" customFormat="1" ht="31.5" customHeight="1" x14ac:dyDescent="0.25">
      <c r="A20" s="32">
        <v>15</v>
      </c>
      <c r="B20" s="44" t="s">
        <v>65</v>
      </c>
      <c r="C20" s="47" t="s">
        <v>101</v>
      </c>
      <c r="D20" s="47" t="s">
        <v>102</v>
      </c>
      <c r="E20" s="48" t="s">
        <v>103</v>
      </c>
      <c r="F20" s="47" t="s">
        <v>69</v>
      </c>
      <c r="G20" s="34">
        <f t="shared" si="5"/>
        <v>21</v>
      </c>
      <c r="H20" s="34">
        <v>25</v>
      </c>
      <c r="I20" s="34">
        <v>0</v>
      </c>
      <c r="J20" s="154"/>
      <c r="K20" s="154"/>
      <c r="L20" s="170">
        <f t="shared" si="0"/>
        <v>0</v>
      </c>
      <c r="M20" s="36" t="s">
        <v>74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 t="s">
        <v>71</v>
      </c>
      <c r="Y20" s="37">
        <v>12</v>
      </c>
      <c r="Z20" s="36"/>
      <c r="AA20" s="36"/>
      <c r="AB20" s="38">
        <f t="shared" si="1"/>
        <v>1</v>
      </c>
      <c r="AC20" s="38">
        <f t="shared" si="2"/>
        <v>1</v>
      </c>
      <c r="AD20" s="39">
        <f t="shared" si="3"/>
        <v>12</v>
      </c>
      <c r="AE20" s="49">
        <v>21</v>
      </c>
      <c r="AF20" s="49">
        <v>0</v>
      </c>
      <c r="AG20" s="49">
        <v>0</v>
      </c>
      <c r="AH20" s="41">
        <f t="shared" si="6"/>
        <v>0</v>
      </c>
      <c r="AI20" s="42">
        <f t="shared" si="7"/>
        <v>2644.62</v>
      </c>
      <c r="AJ20" s="43">
        <f t="shared" si="4"/>
        <v>5.0373714285714284</v>
      </c>
      <c r="AK20" s="44" t="s">
        <v>65</v>
      </c>
    </row>
    <row r="21" spans="1:37" s="10" customFormat="1" ht="31.5" customHeight="1" x14ac:dyDescent="0.25">
      <c r="A21" s="32">
        <v>16</v>
      </c>
      <c r="B21" s="44" t="s">
        <v>65</v>
      </c>
      <c r="C21" s="47" t="s">
        <v>101</v>
      </c>
      <c r="D21" s="47" t="s">
        <v>104</v>
      </c>
      <c r="E21" s="48" t="s">
        <v>105</v>
      </c>
      <c r="F21" s="47" t="s">
        <v>69</v>
      </c>
      <c r="G21" s="34">
        <f t="shared" si="5"/>
        <v>1</v>
      </c>
      <c r="H21" s="34">
        <v>60</v>
      </c>
      <c r="I21" s="34">
        <v>0</v>
      </c>
      <c r="J21" s="154"/>
      <c r="K21" s="154"/>
      <c r="L21" s="170">
        <f t="shared" si="0"/>
        <v>0</v>
      </c>
      <c r="M21" s="36" t="s">
        <v>74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 t="s">
        <v>71</v>
      </c>
      <c r="Y21" s="37">
        <v>12</v>
      </c>
      <c r="Z21" s="36"/>
      <c r="AA21" s="36"/>
      <c r="AB21" s="38">
        <f t="shared" si="1"/>
        <v>1</v>
      </c>
      <c r="AC21" s="38">
        <f t="shared" si="2"/>
        <v>1</v>
      </c>
      <c r="AD21" s="39">
        <f t="shared" si="3"/>
        <v>12</v>
      </c>
      <c r="AE21" s="49">
        <v>1</v>
      </c>
      <c r="AF21" s="49">
        <v>0</v>
      </c>
      <c r="AG21" s="49">
        <v>0</v>
      </c>
      <c r="AH21" s="41">
        <f t="shared" si="6"/>
        <v>0</v>
      </c>
      <c r="AI21" s="42">
        <f t="shared" si="7"/>
        <v>2219.77</v>
      </c>
      <c r="AJ21" s="43">
        <f t="shared" si="4"/>
        <v>36.996166666666667</v>
      </c>
      <c r="AK21" s="44" t="s">
        <v>65</v>
      </c>
    </row>
    <row r="22" spans="1:37" s="10" customFormat="1" ht="30" customHeight="1" x14ac:dyDescent="0.25">
      <c r="A22" s="32">
        <v>17</v>
      </c>
      <c r="B22" s="44" t="s">
        <v>65</v>
      </c>
      <c r="C22" s="53" t="s">
        <v>66</v>
      </c>
      <c r="D22" s="54" t="s">
        <v>106</v>
      </c>
      <c r="E22" s="55" t="s">
        <v>107</v>
      </c>
      <c r="F22" s="47" t="s">
        <v>69</v>
      </c>
      <c r="G22" s="34">
        <f t="shared" si="5"/>
        <v>25</v>
      </c>
      <c r="H22" s="34">
        <v>35</v>
      </c>
      <c r="I22" s="34">
        <v>0</v>
      </c>
      <c r="J22" s="154"/>
      <c r="K22" s="154"/>
      <c r="L22" s="170">
        <f t="shared" si="0"/>
        <v>0</v>
      </c>
      <c r="M22" s="36" t="s">
        <v>70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 t="s">
        <v>71</v>
      </c>
      <c r="Y22" s="37">
        <v>12</v>
      </c>
      <c r="Z22" s="36"/>
      <c r="AA22" s="36"/>
      <c r="AB22" s="38">
        <f t="shared" si="1"/>
        <v>1</v>
      </c>
      <c r="AC22" s="38">
        <f t="shared" si="2"/>
        <v>1</v>
      </c>
      <c r="AD22" s="39">
        <f t="shared" si="3"/>
        <v>12</v>
      </c>
      <c r="AE22" s="49">
        <v>25</v>
      </c>
      <c r="AF22" s="49">
        <v>0</v>
      </c>
      <c r="AG22" s="49">
        <v>0</v>
      </c>
      <c r="AH22" s="41">
        <f t="shared" si="6"/>
        <v>0</v>
      </c>
      <c r="AI22" s="42">
        <f t="shared" si="7"/>
        <v>3313.2</v>
      </c>
      <c r="AJ22" s="43">
        <f t="shared" si="4"/>
        <v>3.7865142857142855</v>
      </c>
      <c r="AK22" s="44" t="s">
        <v>65</v>
      </c>
    </row>
    <row r="23" spans="1:37" s="10" customFormat="1" ht="30" customHeight="1" x14ac:dyDescent="0.25">
      <c r="A23" s="32">
        <v>18</v>
      </c>
      <c r="B23" s="44" t="s">
        <v>65</v>
      </c>
      <c r="C23" s="53" t="s">
        <v>66</v>
      </c>
      <c r="D23" s="54" t="s">
        <v>108</v>
      </c>
      <c r="E23" s="55" t="s">
        <v>109</v>
      </c>
      <c r="F23" s="47" t="s">
        <v>69</v>
      </c>
      <c r="G23" s="34">
        <f t="shared" si="5"/>
        <v>25</v>
      </c>
      <c r="H23" s="34">
        <v>50</v>
      </c>
      <c r="I23" s="34">
        <v>1</v>
      </c>
      <c r="J23" s="154"/>
      <c r="K23" s="154"/>
      <c r="L23" s="170">
        <f t="shared" si="0"/>
        <v>0</v>
      </c>
      <c r="M23" s="36" t="s">
        <v>70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 t="s">
        <v>71</v>
      </c>
      <c r="Y23" s="37">
        <v>12</v>
      </c>
      <c r="Z23" s="36"/>
      <c r="AA23" s="36"/>
      <c r="AB23" s="38">
        <f t="shared" si="1"/>
        <v>1</v>
      </c>
      <c r="AC23" s="38">
        <f t="shared" si="2"/>
        <v>1</v>
      </c>
      <c r="AD23" s="39">
        <f t="shared" si="3"/>
        <v>12</v>
      </c>
      <c r="AE23" s="49">
        <v>25</v>
      </c>
      <c r="AF23" s="49">
        <v>0</v>
      </c>
      <c r="AG23" s="49">
        <v>0</v>
      </c>
      <c r="AH23" s="41">
        <f t="shared" si="6"/>
        <v>0</v>
      </c>
      <c r="AI23" s="42">
        <f t="shared" si="7"/>
        <v>3828.15</v>
      </c>
      <c r="AJ23" s="43">
        <f t="shared" si="4"/>
        <v>3.0625200000000001</v>
      </c>
      <c r="AK23" s="44" t="s">
        <v>65</v>
      </c>
    </row>
    <row r="24" spans="1:37" s="10" customFormat="1" ht="30" customHeight="1" x14ac:dyDescent="0.25">
      <c r="A24" s="32">
        <v>19</v>
      </c>
      <c r="B24" s="44" t="s">
        <v>110</v>
      </c>
      <c r="C24" s="45" t="s">
        <v>101</v>
      </c>
      <c r="D24" s="45" t="s">
        <v>111</v>
      </c>
      <c r="E24" s="48" t="s">
        <v>112</v>
      </c>
      <c r="F24" s="45" t="s">
        <v>69</v>
      </c>
      <c r="G24" s="34">
        <f t="shared" si="5"/>
        <v>5</v>
      </c>
      <c r="H24" s="34">
        <v>25</v>
      </c>
      <c r="I24" s="34">
        <v>0</v>
      </c>
      <c r="J24" s="154"/>
      <c r="K24" s="154"/>
      <c r="L24" s="170">
        <f t="shared" si="0"/>
        <v>0</v>
      </c>
      <c r="M24" s="36" t="s">
        <v>74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 t="s">
        <v>71</v>
      </c>
      <c r="Y24" s="37">
        <v>12</v>
      </c>
      <c r="Z24" s="36" t="s">
        <v>71</v>
      </c>
      <c r="AA24" s="38">
        <v>12</v>
      </c>
      <c r="AB24" s="38">
        <f t="shared" si="1"/>
        <v>2</v>
      </c>
      <c r="AC24" s="38">
        <f t="shared" si="2"/>
        <v>2</v>
      </c>
      <c r="AD24" s="39">
        <f t="shared" si="3"/>
        <v>12</v>
      </c>
      <c r="AE24" s="40">
        <v>5</v>
      </c>
      <c r="AF24" s="40">
        <v>0</v>
      </c>
      <c r="AG24" s="40">
        <v>0</v>
      </c>
      <c r="AH24" s="41">
        <f t="shared" si="6"/>
        <v>0</v>
      </c>
      <c r="AI24" s="42">
        <f t="shared" si="7"/>
        <v>1343.5</v>
      </c>
      <c r="AJ24" s="43">
        <f t="shared" si="4"/>
        <v>10.748000000000001</v>
      </c>
      <c r="AK24" s="44" t="s">
        <v>110</v>
      </c>
    </row>
    <row r="25" spans="1:37" s="10" customFormat="1" ht="24.95" customHeight="1" x14ac:dyDescent="0.25">
      <c r="A25" s="32">
        <v>20</v>
      </c>
      <c r="B25" s="56" t="s">
        <v>110</v>
      </c>
      <c r="C25" s="45" t="s">
        <v>101</v>
      </c>
      <c r="D25" s="52" t="s">
        <v>113</v>
      </c>
      <c r="E25" s="48" t="s">
        <v>114</v>
      </c>
      <c r="F25" s="52" t="s">
        <v>69</v>
      </c>
      <c r="G25" s="34">
        <f t="shared" si="5"/>
        <v>25</v>
      </c>
      <c r="H25" s="34">
        <v>25</v>
      </c>
      <c r="I25" s="34">
        <v>2</v>
      </c>
      <c r="J25" s="154"/>
      <c r="K25" s="154"/>
      <c r="L25" s="170">
        <f t="shared" si="0"/>
        <v>0</v>
      </c>
      <c r="M25" s="36" t="s">
        <v>74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 t="s">
        <v>71</v>
      </c>
      <c r="Y25" s="37">
        <v>12</v>
      </c>
      <c r="Z25" s="36" t="s">
        <v>71</v>
      </c>
      <c r="AA25" s="38">
        <v>12</v>
      </c>
      <c r="AB25" s="38">
        <f t="shared" si="1"/>
        <v>2</v>
      </c>
      <c r="AC25" s="38">
        <f t="shared" si="2"/>
        <v>2</v>
      </c>
      <c r="AD25" s="39">
        <f t="shared" si="3"/>
        <v>12</v>
      </c>
      <c r="AE25" s="40">
        <v>21.5</v>
      </c>
      <c r="AF25" s="40">
        <v>0</v>
      </c>
      <c r="AG25" s="40">
        <v>3.5</v>
      </c>
      <c r="AH25" s="41">
        <f t="shared" si="6"/>
        <v>3.5</v>
      </c>
      <c r="AI25" s="42">
        <f t="shared" si="7"/>
        <v>3363.2999999999997</v>
      </c>
      <c r="AJ25" s="43">
        <f t="shared" si="4"/>
        <v>5.3812799999999994</v>
      </c>
      <c r="AK25" s="56" t="s">
        <v>110</v>
      </c>
    </row>
    <row r="26" spans="1:37" s="10" customFormat="1" ht="24.95" customHeight="1" x14ac:dyDescent="0.25">
      <c r="A26" s="32">
        <v>21</v>
      </c>
      <c r="B26" s="44" t="s">
        <v>110</v>
      </c>
      <c r="C26" s="45" t="s">
        <v>101</v>
      </c>
      <c r="D26" s="45" t="s">
        <v>115</v>
      </c>
      <c r="E26" s="48" t="s">
        <v>116</v>
      </c>
      <c r="F26" s="45" t="s">
        <v>69</v>
      </c>
      <c r="G26" s="34">
        <f t="shared" si="5"/>
        <v>25</v>
      </c>
      <c r="H26" s="34">
        <v>25</v>
      </c>
      <c r="I26" s="34">
        <v>6</v>
      </c>
      <c r="J26" s="154"/>
      <c r="K26" s="154"/>
      <c r="L26" s="170">
        <f t="shared" si="0"/>
        <v>0</v>
      </c>
      <c r="M26" s="36" t="s">
        <v>74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 t="s">
        <v>71</v>
      </c>
      <c r="Y26" s="37">
        <v>12</v>
      </c>
      <c r="Z26" s="36" t="s">
        <v>71</v>
      </c>
      <c r="AA26" s="38">
        <v>12</v>
      </c>
      <c r="AB26" s="38">
        <f t="shared" si="1"/>
        <v>2</v>
      </c>
      <c r="AC26" s="38">
        <f t="shared" si="2"/>
        <v>2</v>
      </c>
      <c r="AD26" s="39">
        <f t="shared" si="3"/>
        <v>12</v>
      </c>
      <c r="AE26" s="40">
        <v>21.5</v>
      </c>
      <c r="AF26" s="40">
        <v>3.5</v>
      </c>
      <c r="AG26" s="40">
        <v>0</v>
      </c>
      <c r="AH26" s="41">
        <f t="shared" si="6"/>
        <v>3.5</v>
      </c>
      <c r="AI26" s="42">
        <f t="shared" si="7"/>
        <v>3141.4</v>
      </c>
      <c r="AJ26" s="43">
        <f t="shared" si="4"/>
        <v>5.0262400000000005</v>
      </c>
      <c r="AK26" s="44" t="s">
        <v>110</v>
      </c>
    </row>
    <row r="27" spans="1:37" s="10" customFormat="1" ht="24.95" customHeight="1" x14ac:dyDescent="0.25">
      <c r="A27" s="32">
        <v>22</v>
      </c>
      <c r="B27" s="44" t="s">
        <v>110</v>
      </c>
      <c r="C27" s="45" t="s">
        <v>101</v>
      </c>
      <c r="D27" s="45" t="s">
        <v>117</v>
      </c>
      <c r="E27" s="48" t="s">
        <v>118</v>
      </c>
      <c r="F27" s="45" t="s">
        <v>69</v>
      </c>
      <c r="G27" s="34">
        <f t="shared" si="5"/>
        <v>20</v>
      </c>
      <c r="H27" s="34">
        <v>25</v>
      </c>
      <c r="I27" s="34">
        <v>1</v>
      </c>
      <c r="J27" s="154"/>
      <c r="K27" s="156"/>
      <c r="L27" s="170">
        <f t="shared" si="0"/>
        <v>0</v>
      </c>
      <c r="M27" s="38" t="s">
        <v>74</v>
      </c>
      <c r="N27" s="38"/>
      <c r="O27" s="38"/>
      <c r="P27" s="38"/>
      <c r="Q27" s="38"/>
      <c r="R27" s="38"/>
      <c r="S27" s="36"/>
      <c r="T27" s="38"/>
      <c r="U27" s="38"/>
      <c r="V27" s="38"/>
      <c r="W27" s="38"/>
      <c r="X27" s="36" t="s">
        <v>71</v>
      </c>
      <c r="Y27" s="37">
        <v>12</v>
      </c>
      <c r="Z27" s="36" t="s">
        <v>71</v>
      </c>
      <c r="AA27" s="38">
        <v>12</v>
      </c>
      <c r="AB27" s="38">
        <f t="shared" si="1"/>
        <v>2</v>
      </c>
      <c r="AC27" s="38">
        <f t="shared" si="2"/>
        <v>2</v>
      </c>
      <c r="AD27" s="39">
        <f t="shared" si="3"/>
        <v>12</v>
      </c>
      <c r="AE27" s="40">
        <v>15</v>
      </c>
      <c r="AF27" s="40">
        <v>5</v>
      </c>
      <c r="AG27" s="40">
        <v>0</v>
      </c>
      <c r="AH27" s="41">
        <f t="shared" si="6"/>
        <v>5</v>
      </c>
      <c r="AI27" s="42">
        <f t="shared" si="7"/>
        <v>2734.7999999999997</v>
      </c>
      <c r="AJ27" s="43">
        <f t="shared" si="4"/>
        <v>5.4695999999999998</v>
      </c>
      <c r="AK27" s="44" t="s">
        <v>110</v>
      </c>
    </row>
    <row r="28" spans="1:37" s="10" customFormat="1" ht="24.95" customHeight="1" x14ac:dyDescent="0.25">
      <c r="A28" s="32">
        <v>23</v>
      </c>
      <c r="B28" s="44" t="s">
        <v>110</v>
      </c>
      <c r="C28" s="45" t="s">
        <v>101</v>
      </c>
      <c r="D28" s="45" t="s">
        <v>119</v>
      </c>
      <c r="E28" s="48" t="s">
        <v>120</v>
      </c>
      <c r="F28" s="45" t="s">
        <v>69</v>
      </c>
      <c r="G28" s="34">
        <f t="shared" si="5"/>
        <v>20</v>
      </c>
      <c r="H28" s="34">
        <v>25</v>
      </c>
      <c r="I28" s="34">
        <v>0</v>
      </c>
      <c r="J28" s="154"/>
      <c r="K28" s="156"/>
      <c r="L28" s="170">
        <f t="shared" si="0"/>
        <v>0</v>
      </c>
      <c r="M28" s="38" t="s">
        <v>74</v>
      </c>
      <c r="N28" s="38"/>
      <c r="O28" s="38"/>
      <c r="P28" s="38"/>
      <c r="Q28" s="38"/>
      <c r="R28" s="38"/>
      <c r="S28" s="36"/>
      <c r="T28" s="38"/>
      <c r="U28" s="38"/>
      <c r="V28" s="38"/>
      <c r="W28" s="38"/>
      <c r="X28" s="36" t="s">
        <v>71</v>
      </c>
      <c r="Y28" s="37">
        <v>12</v>
      </c>
      <c r="Z28" s="36" t="s">
        <v>71</v>
      </c>
      <c r="AA28" s="38">
        <v>12</v>
      </c>
      <c r="AB28" s="38">
        <f t="shared" si="1"/>
        <v>2</v>
      </c>
      <c r="AC28" s="38">
        <f t="shared" si="2"/>
        <v>2</v>
      </c>
      <c r="AD28" s="39">
        <f t="shared" si="3"/>
        <v>12</v>
      </c>
      <c r="AE28" s="40">
        <v>15</v>
      </c>
      <c r="AF28" s="40">
        <v>5</v>
      </c>
      <c r="AG28" s="40">
        <v>0</v>
      </c>
      <c r="AH28" s="41">
        <f t="shared" si="6"/>
        <v>5</v>
      </c>
      <c r="AI28" s="42">
        <f t="shared" si="7"/>
        <v>2734.7999999999997</v>
      </c>
      <c r="AJ28" s="43">
        <f t="shared" si="4"/>
        <v>5.4695999999999998</v>
      </c>
      <c r="AK28" s="44" t="s">
        <v>110</v>
      </c>
    </row>
    <row r="29" spans="1:37" s="10" customFormat="1" ht="30" customHeight="1" x14ac:dyDescent="0.25">
      <c r="A29" s="32">
        <v>24</v>
      </c>
      <c r="B29" s="44" t="s">
        <v>110</v>
      </c>
      <c r="C29" s="45" t="s">
        <v>101</v>
      </c>
      <c r="D29" s="45" t="s">
        <v>121</v>
      </c>
      <c r="E29" s="48" t="s">
        <v>122</v>
      </c>
      <c r="F29" s="45" t="s">
        <v>69</v>
      </c>
      <c r="G29" s="34">
        <f t="shared" si="5"/>
        <v>5</v>
      </c>
      <c r="H29" s="34">
        <v>25</v>
      </c>
      <c r="I29" s="34">
        <v>2</v>
      </c>
      <c r="J29" s="154"/>
      <c r="K29" s="156"/>
      <c r="L29" s="170">
        <f t="shared" si="0"/>
        <v>0</v>
      </c>
      <c r="M29" s="38" t="s">
        <v>74</v>
      </c>
      <c r="N29" s="38"/>
      <c r="O29" s="38"/>
      <c r="P29" s="38"/>
      <c r="Q29" s="38"/>
      <c r="R29" s="38"/>
      <c r="S29" s="36"/>
      <c r="T29" s="38"/>
      <c r="U29" s="38"/>
      <c r="V29" s="38"/>
      <c r="W29" s="38"/>
      <c r="X29" s="36" t="s">
        <v>71</v>
      </c>
      <c r="Y29" s="37">
        <v>12</v>
      </c>
      <c r="Z29" s="36" t="s">
        <v>71</v>
      </c>
      <c r="AA29" s="38">
        <v>12</v>
      </c>
      <c r="AB29" s="38">
        <f t="shared" si="1"/>
        <v>2</v>
      </c>
      <c r="AC29" s="38">
        <f t="shared" si="2"/>
        <v>2</v>
      </c>
      <c r="AD29" s="39">
        <f t="shared" si="3"/>
        <v>12</v>
      </c>
      <c r="AE29" s="40">
        <v>1.5</v>
      </c>
      <c r="AF29" s="40">
        <v>2</v>
      </c>
      <c r="AG29" s="40">
        <v>1.5</v>
      </c>
      <c r="AH29" s="41">
        <f t="shared" si="6"/>
        <v>3.5</v>
      </c>
      <c r="AI29" s="42">
        <f t="shared" si="7"/>
        <v>1610.1000000000001</v>
      </c>
      <c r="AJ29" s="43">
        <f t="shared" si="4"/>
        <v>12.880800000000002</v>
      </c>
      <c r="AK29" s="44" t="s">
        <v>110</v>
      </c>
    </row>
    <row r="30" spans="1:37" s="10" customFormat="1" ht="30" customHeight="1" x14ac:dyDescent="0.25">
      <c r="A30" s="32">
        <v>25</v>
      </c>
      <c r="B30" s="45" t="s">
        <v>110</v>
      </c>
      <c r="C30" s="45" t="s">
        <v>101</v>
      </c>
      <c r="D30" s="45" t="s">
        <v>123</v>
      </c>
      <c r="E30" s="48" t="s">
        <v>124</v>
      </c>
      <c r="F30" s="57" t="s">
        <v>125</v>
      </c>
      <c r="G30" s="34">
        <f t="shared" si="5"/>
        <v>20</v>
      </c>
      <c r="H30" s="34">
        <v>50</v>
      </c>
      <c r="I30" s="34">
        <v>0</v>
      </c>
      <c r="J30" s="154"/>
      <c r="K30" s="154"/>
      <c r="L30" s="170">
        <f t="shared" si="0"/>
        <v>0</v>
      </c>
      <c r="M30" s="36" t="s">
        <v>74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 t="s">
        <v>71</v>
      </c>
      <c r="Y30" s="37">
        <v>12</v>
      </c>
      <c r="Z30" s="36" t="s">
        <v>71</v>
      </c>
      <c r="AA30" s="38">
        <v>12</v>
      </c>
      <c r="AB30" s="38">
        <f t="shared" si="1"/>
        <v>2</v>
      </c>
      <c r="AC30" s="38">
        <f t="shared" si="2"/>
        <v>2</v>
      </c>
      <c r="AD30" s="39">
        <f t="shared" si="3"/>
        <v>12</v>
      </c>
      <c r="AE30" s="40">
        <v>20</v>
      </c>
      <c r="AF30" s="40">
        <v>0</v>
      </c>
      <c r="AG30" s="40">
        <v>0</v>
      </c>
      <c r="AH30" s="41">
        <f t="shared" si="6"/>
        <v>0</v>
      </c>
      <c r="AI30" s="171">
        <f t="shared" si="7"/>
        <v>3421.5499999999997</v>
      </c>
      <c r="AJ30" s="43">
        <f t="shared" si="4"/>
        <v>3.4215499999999999</v>
      </c>
      <c r="AK30" s="45" t="s">
        <v>110</v>
      </c>
    </row>
    <row r="31" spans="1:37" s="10" customFormat="1" ht="30" customHeight="1" x14ac:dyDescent="0.25">
      <c r="A31" s="32">
        <v>26</v>
      </c>
      <c r="B31" s="44" t="s">
        <v>110</v>
      </c>
      <c r="C31" s="45" t="s">
        <v>101</v>
      </c>
      <c r="D31" s="45" t="s">
        <v>126</v>
      </c>
      <c r="E31" s="48" t="s">
        <v>127</v>
      </c>
      <c r="F31" s="45" t="s">
        <v>69</v>
      </c>
      <c r="G31" s="34">
        <f t="shared" si="5"/>
        <v>5</v>
      </c>
      <c r="H31" s="34">
        <v>25</v>
      </c>
      <c r="I31" s="34">
        <v>0</v>
      </c>
      <c r="J31" s="154"/>
      <c r="K31" s="154"/>
      <c r="L31" s="170">
        <f t="shared" si="0"/>
        <v>0</v>
      </c>
      <c r="M31" s="36" t="s">
        <v>74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 t="s">
        <v>71</v>
      </c>
      <c r="Y31" s="37">
        <v>12</v>
      </c>
      <c r="Z31" s="36" t="s">
        <v>71</v>
      </c>
      <c r="AA31" s="38">
        <v>12</v>
      </c>
      <c r="AB31" s="38">
        <f t="shared" si="1"/>
        <v>2</v>
      </c>
      <c r="AC31" s="38">
        <f t="shared" si="2"/>
        <v>2</v>
      </c>
      <c r="AD31" s="39">
        <f t="shared" si="3"/>
        <v>12</v>
      </c>
      <c r="AE31" s="40">
        <v>1.5</v>
      </c>
      <c r="AF31" s="40">
        <v>3.5</v>
      </c>
      <c r="AG31" s="40">
        <v>0</v>
      </c>
      <c r="AH31" s="41">
        <f t="shared" si="6"/>
        <v>3.5</v>
      </c>
      <c r="AI31" s="42">
        <f t="shared" si="7"/>
        <v>1515</v>
      </c>
      <c r="AJ31" s="43">
        <f t="shared" si="4"/>
        <v>12.120000000000001</v>
      </c>
      <c r="AK31" s="44" t="s">
        <v>110</v>
      </c>
    </row>
    <row r="32" spans="1:37" s="10" customFormat="1" ht="30" customHeight="1" x14ac:dyDescent="0.25">
      <c r="A32" s="32">
        <v>27</v>
      </c>
      <c r="B32" s="44" t="s">
        <v>110</v>
      </c>
      <c r="C32" s="45" t="s">
        <v>101</v>
      </c>
      <c r="D32" s="45" t="s">
        <v>128</v>
      </c>
      <c r="E32" s="48" t="s">
        <v>129</v>
      </c>
      <c r="F32" s="45" t="s">
        <v>69</v>
      </c>
      <c r="G32" s="34">
        <f t="shared" si="5"/>
        <v>5</v>
      </c>
      <c r="H32" s="34">
        <v>25</v>
      </c>
      <c r="I32" s="34">
        <v>0</v>
      </c>
      <c r="J32" s="154"/>
      <c r="K32" s="154"/>
      <c r="L32" s="170">
        <f t="shared" si="0"/>
        <v>0</v>
      </c>
      <c r="M32" s="36" t="s">
        <v>74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 t="s">
        <v>71</v>
      </c>
      <c r="Y32" s="37">
        <v>12</v>
      </c>
      <c r="Z32" s="36" t="s">
        <v>71</v>
      </c>
      <c r="AA32" s="38">
        <v>12</v>
      </c>
      <c r="AB32" s="38">
        <f t="shared" si="1"/>
        <v>2</v>
      </c>
      <c r="AC32" s="38">
        <f t="shared" si="2"/>
        <v>2</v>
      </c>
      <c r="AD32" s="39">
        <f t="shared" si="3"/>
        <v>12</v>
      </c>
      <c r="AE32" s="40">
        <v>1.5</v>
      </c>
      <c r="AF32" s="40">
        <v>3.5</v>
      </c>
      <c r="AG32" s="40">
        <v>0</v>
      </c>
      <c r="AH32" s="41">
        <f t="shared" si="6"/>
        <v>3.5</v>
      </c>
      <c r="AI32" s="42">
        <f t="shared" si="7"/>
        <v>1515</v>
      </c>
      <c r="AJ32" s="43">
        <f t="shared" si="4"/>
        <v>12.120000000000001</v>
      </c>
      <c r="AK32" s="44" t="s">
        <v>110</v>
      </c>
    </row>
    <row r="33" spans="1:37" s="10" customFormat="1" ht="30" customHeight="1" x14ac:dyDescent="0.25">
      <c r="A33" s="32">
        <v>28</v>
      </c>
      <c r="B33" s="44" t="s">
        <v>110</v>
      </c>
      <c r="C33" s="45" t="s">
        <v>101</v>
      </c>
      <c r="D33" s="80" t="s">
        <v>130</v>
      </c>
      <c r="E33" s="55" t="s">
        <v>131</v>
      </c>
      <c r="F33" s="45" t="s">
        <v>69</v>
      </c>
      <c r="G33" s="34">
        <f t="shared" si="5"/>
        <v>25</v>
      </c>
      <c r="H33" s="34">
        <v>25</v>
      </c>
      <c r="I33" s="34">
        <v>0</v>
      </c>
      <c r="J33" s="154"/>
      <c r="K33" s="154"/>
      <c r="L33" s="170">
        <f t="shared" si="0"/>
        <v>0</v>
      </c>
      <c r="M33" s="36" t="s">
        <v>74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 t="s">
        <v>71</v>
      </c>
      <c r="Y33" s="37">
        <v>12</v>
      </c>
      <c r="Z33" s="36" t="s">
        <v>71</v>
      </c>
      <c r="AA33" s="38">
        <v>12</v>
      </c>
      <c r="AB33" s="38">
        <f t="shared" si="1"/>
        <v>2</v>
      </c>
      <c r="AC33" s="38">
        <f t="shared" si="2"/>
        <v>2</v>
      </c>
      <c r="AD33" s="39">
        <f t="shared" si="3"/>
        <v>12</v>
      </c>
      <c r="AE33" s="40">
        <v>21.5</v>
      </c>
      <c r="AF33" s="40">
        <v>3.5</v>
      </c>
      <c r="AG33" s="40">
        <v>0</v>
      </c>
      <c r="AH33" s="41">
        <f t="shared" si="6"/>
        <v>3.5</v>
      </c>
      <c r="AI33" s="42">
        <f t="shared" si="7"/>
        <v>3141.4</v>
      </c>
      <c r="AJ33" s="43">
        <f t="shared" si="4"/>
        <v>5.0262400000000005</v>
      </c>
      <c r="AK33" s="44" t="s">
        <v>110</v>
      </c>
    </row>
    <row r="34" spans="1:37" s="10" customFormat="1" ht="30" customHeight="1" x14ac:dyDescent="0.25">
      <c r="A34" s="32">
        <v>29</v>
      </c>
      <c r="B34" s="44" t="s">
        <v>110</v>
      </c>
      <c r="C34" s="45" t="s">
        <v>101</v>
      </c>
      <c r="D34" s="45" t="s">
        <v>132</v>
      </c>
      <c r="E34" s="48" t="s">
        <v>133</v>
      </c>
      <c r="F34" s="45" t="s">
        <v>69</v>
      </c>
      <c r="G34" s="34">
        <f t="shared" si="5"/>
        <v>21</v>
      </c>
      <c r="H34" s="34">
        <v>25</v>
      </c>
      <c r="I34" s="34">
        <v>1</v>
      </c>
      <c r="J34" s="154"/>
      <c r="K34" s="154"/>
      <c r="L34" s="170">
        <f t="shared" si="0"/>
        <v>0</v>
      </c>
      <c r="M34" s="36" t="s">
        <v>74</v>
      </c>
      <c r="N34" s="36"/>
      <c r="O34" s="36"/>
      <c r="P34" s="36" t="s">
        <v>71</v>
      </c>
      <c r="Q34" s="36">
        <v>20</v>
      </c>
      <c r="R34" s="36"/>
      <c r="S34" s="36"/>
      <c r="T34" s="36"/>
      <c r="U34" s="36"/>
      <c r="V34" s="36"/>
      <c r="W34" s="36"/>
      <c r="X34" s="36" t="s">
        <v>71</v>
      </c>
      <c r="Y34" s="37">
        <v>12</v>
      </c>
      <c r="Z34" s="36"/>
      <c r="AA34" s="36"/>
      <c r="AB34" s="38">
        <f t="shared" si="1"/>
        <v>2</v>
      </c>
      <c r="AC34" s="38">
        <f t="shared" si="2"/>
        <v>2</v>
      </c>
      <c r="AD34" s="39">
        <f t="shared" si="3"/>
        <v>20</v>
      </c>
      <c r="AE34" s="40">
        <v>21</v>
      </c>
      <c r="AF34" s="40">
        <v>0</v>
      </c>
      <c r="AG34" s="40">
        <v>0</v>
      </c>
      <c r="AH34" s="41">
        <f t="shared" si="6"/>
        <v>0</v>
      </c>
      <c r="AI34" s="42">
        <f t="shared" si="7"/>
        <v>2644.62</v>
      </c>
      <c r="AJ34" s="43">
        <f t="shared" si="4"/>
        <v>5.0373714285714284</v>
      </c>
      <c r="AK34" s="44" t="s">
        <v>110</v>
      </c>
    </row>
    <row r="35" spans="1:37" s="58" customFormat="1" ht="30" customHeight="1" x14ac:dyDescent="0.25">
      <c r="A35" s="32">
        <v>30</v>
      </c>
      <c r="B35" s="44" t="s">
        <v>134</v>
      </c>
      <c r="C35" s="47" t="s">
        <v>135</v>
      </c>
      <c r="D35" s="45" t="s">
        <v>136</v>
      </c>
      <c r="E35" s="48" t="s">
        <v>137</v>
      </c>
      <c r="F35" s="47" t="s">
        <v>69</v>
      </c>
      <c r="G35" s="34">
        <f t="shared" si="5"/>
        <v>20</v>
      </c>
      <c r="H35" s="34">
        <v>20</v>
      </c>
      <c r="I35" s="34">
        <v>1</v>
      </c>
      <c r="J35" s="154"/>
      <c r="K35" s="157"/>
      <c r="L35" s="170">
        <f t="shared" si="0"/>
        <v>0</v>
      </c>
      <c r="M35" s="36" t="s">
        <v>70</v>
      </c>
      <c r="N35" s="36"/>
      <c r="O35" s="36"/>
      <c r="P35" s="36" t="s">
        <v>71</v>
      </c>
      <c r="Q35" s="36">
        <v>20</v>
      </c>
      <c r="R35" s="36"/>
      <c r="S35" s="36"/>
      <c r="T35" s="36"/>
      <c r="U35" s="36"/>
      <c r="V35" s="36"/>
      <c r="W35" s="36"/>
      <c r="X35" s="36"/>
      <c r="Y35" s="37"/>
      <c r="Z35" s="36"/>
      <c r="AA35" s="36"/>
      <c r="AB35" s="38">
        <f t="shared" si="1"/>
        <v>1</v>
      </c>
      <c r="AC35" s="38">
        <f t="shared" si="2"/>
        <v>1</v>
      </c>
      <c r="AD35" s="39">
        <f t="shared" si="3"/>
        <v>20</v>
      </c>
      <c r="AE35" s="45">
        <v>12</v>
      </c>
      <c r="AF35" s="45">
        <v>8</v>
      </c>
      <c r="AG35" s="45">
        <v>0</v>
      </c>
      <c r="AH35" s="41">
        <f t="shared" si="6"/>
        <v>8</v>
      </c>
      <c r="AI35" s="42">
        <f t="shared" si="7"/>
        <v>2528.85</v>
      </c>
      <c r="AJ35" s="43">
        <f t="shared" si="4"/>
        <v>6.3221249999999998</v>
      </c>
      <c r="AK35" s="44" t="s">
        <v>134</v>
      </c>
    </row>
    <row r="36" spans="1:37" s="58" customFormat="1" ht="30" customHeight="1" x14ac:dyDescent="0.25">
      <c r="A36" s="32">
        <v>31</v>
      </c>
      <c r="B36" s="44" t="s">
        <v>134</v>
      </c>
      <c r="C36" s="47" t="s">
        <v>135</v>
      </c>
      <c r="D36" s="45" t="s">
        <v>138</v>
      </c>
      <c r="E36" s="48" t="s">
        <v>139</v>
      </c>
      <c r="F36" s="47" t="s">
        <v>69</v>
      </c>
      <c r="G36" s="34">
        <f t="shared" si="5"/>
        <v>20</v>
      </c>
      <c r="H36" s="34">
        <v>20</v>
      </c>
      <c r="I36" s="34">
        <v>0</v>
      </c>
      <c r="J36" s="154"/>
      <c r="K36" s="158"/>
      <c r="L36" s="170">
        <f t="shared" si="0"/>
        <v>0</v>
      </c>
      <c r="M36" s="38" t="s">
        <v>70</v>
      </c>
      <c r="N36" s="38"/>
      <c r="O36" s="38"/>
      <c r="P36" s="38" t="s">
        <v>71</v>
      </c>
      <c r="Q36" s="36">
        <v>20</v>
      </c>
      <c r="R36" s="38"/>
      <c r="S36" s="38"/>
      <c r="T36" s="38"/>
      <c r="U36" s="38"/>
      <c r="V36" s="38"/>
      <c r="W36" s="38"/>
      <c r="X36" s="38"/>
      <c r="Y36" s="46"/>
      <c r="Z36" s="38"/>
      <c r="AA36" s="38"/>
      <c r="AB36" s="38">
        <f t="shared" si="1"/>
        <v>1</v>
      </c>
      <c r="AC36" s="38">
        <f t="shared" si="2"/>
        <v>1</v>
      </c>
      <c r="AD36" s="39">
        <f t="shared" si="3"/>
        <v>20</v>
      </c>
      <c r="AE36" s="45">
        <v>12</v>
      </c>
      <c r="AF36" s="45">
        <v>8</v>
      </c>
      <c r="AG36" s="45">
        <v>0</v>
      </c>
      <c r="AH36" s="41">
        <f t="shared" si="6"/>
        <v>8</v>
      </c>
      <c r="AI36" s="42">
        <f t="shared" si="7"/>
        <v>2528.85</v>
      </c>
      <c r="AJ36" s="43">
        <f t="shared" si="4"/>
        <v>6.3221249999999998</v>
      </c>
      <c r="AK36" s="44" t="s">
        <v>134</v>
      </c>
    </row>
    <row r="37" spans="1:37" s="10" customFormat="1" ht="30" customHeight="1" x14ac:dyDescent="0.25">
      <c r="A37" s="32">
        <v>32</v>
      </c>
      <c r="B37" s="44" t="s">
        <v>134</v>
      </c>
      <c r="C37" s="47" t="s">
        <v>135</v>
      </c>
      <c r="D37" s="45" t="s">
        <v>140</v>
      </c>
      <c r="E37" s="48" t="s">
        <v>141</v>
      </c>
      <c r="F37" s="47" t="s">
        <v>69</v>
      </c>
      <c r="G37" s="34">
        <f t="shared" si="5"/>
        <v>40</v>
      </c>
      <c r="H37" s="34">
        <v>20</v>
      </c>
      <c r="I37" s="34">
        <v>0</v>
      </c>
      <c r="J37" s="154"/>
      <c r="K37" s="156"/>
      <c r="L37" s="170">
        <f t="shared" si="0"/>
        <v>0</v>
      </c>
      <c r="M37" s="38" t="s">
        <v>70</v>
      </c>
      <c r="N37" s="38"/>
      <c r="O37" s="38"/>
      <c r="P37" s="38"/>
      <c r="Q37" s="38"/>
      <c r="R37" s="38" t="s">
        <v>71</v>
      </c>
      <c r="S37" s="36">
        <v>18</v>
      </c>
      <c r="T37" s="38"/>
      <c r="U37" s="38"/>
      <c r="V37" s="38"/>
      <c r="W37" s="38"/>
      <c r="X37" s="38"/>
      <c r="Y37" s="46"/>
      <c r="Z37" s="38"/>
      <c r="AA37" s="38"/>
      <c r="AB37" s="38">
        <f t="shared" si="1"/>
        <v>1</v>
      </c>
      <c r="AC37" s="38">
        <f t="shared" si="2"/>
        <v>1</v>
      </c>
      <c r="AD37" s="39">
        <f t="shared" si="3"/>
        <v>18</v>
      </c>
      <c r="AE37" s="45">
        <v>20</v>
      </c>
      <c r="AF37" s="45">
        <v>8</v>
      </c>
      <c r="AG37" s="45">
        <v>12</v>
      </c>
      <c r="AH37" s="41">
        <f t="shared" si="6"/>
        <v>20</v>
      </c>
      <c r="AI37" s="42">
        <f t="shared" si="7"/>
        <v>4916.0499999999993</v>
      </c>
      <c r="AJ37" s="43">
        <f t="shared" si="4"/>
        <v>6.145062499999999</v>
      </c>
      <c r="AK37" s="44" t="s">
        <v>134</v>
      </c>
    </row>
    <row r="38" spans="1:37" s="10" customFormat="1" ht="30" customHeight="1" x14ac:dyDescent="0.25">
      <c r="A38" s="32">
        <v>33</v>
      </c>
      <c r="B38" s="44" t="s">
        <v>142</v>
      </c>
      <c r="C38" s="47" t="s">
        <v>143</v>
      </c>
      <c r="D38" s="45" t="s">
        <v>144</v>
      </c>
      <c r="E38" s="48" t="s">
        <v>145</v>
      </c>
      <c r="F38" s="47" t="s">
        <v>69</v>
      </c>
      <c r="G38" s="34">
        <f t="shared" si="5"/>
        <v>10</v>
      </c>
      <c r="H38" s="34">
        <v>50</v>
      </c>
      <c r="I38" s="34">
        <v>2</v>
      </c>
      <c r="J38" s="154"/>
      <c r="K38" s="156"/>
      <c r="L38" s="170">
        <f t="shared" si="0"/>
        <v>0</v>
      </c>
      <c r="M38" s="38" t="s">
        <v>74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46"/>
      <c r="Z38" s="38" t="s">
        <v>71</v>
      </c>
      <c r="AA38" s="38">
        <v>12</v>
      </c>
      <c r="AB38" s="38">
        <f t="shared" si="1"/>
        <v>1</v>
      </c>
      <c r="AC38" s="38">
        <f t="shared" si="2"/>
        <v>1</v>
      </c>
      <c r="AD38" s="39">
        <f t="shared" si="3"/>
        <v>12</v>
      </c>
      <c r="AE38" s="40">
        <v>10</v>
      </c>
      <c r="AF38" s="40">
        <v>0</v>
      </c>
      <c r="AG38" s="40">
        <v>0</v>
      </c>
      <c r="AH38" s="41">
        <f t="shared" si="6"/>
        <v>0</v>
      </c>
      <c r="AI38" s="42">
        <f t="shared" si="7"/>
        <v>2608.35</v>
      </c>
      <c r="AJ38" s="43">
        <f t="shared" si="4"/>
        <v>5.2167000000000003</v>
      </c>
      <c r="AK38" s="44" t="s">
        <v>142</v>
      </c>
    </row>
    <row r="39" spans="1:37" s="10" customFormat="1" ht="30" customHeight="1" x14ac:dyDescent="0.25">
      <c r="A39" s="32">
        <v>34</v>
      </c>
      <c r="B39" s="44" t="s">
        <v>65</v>
      </c>
      <c r="C39" s="47" t="s">
        <v>66</v>
      </c>
      <c r="D39" s="45" t="s">
        <v>146</v>
      </c>
      <c r="E39" s="48" t="s">
        <v>147</v>
      </c>
      <c r="F39" s="47" t="s">
        <v>69</v>
      </c>
      <c r="G39" s="34">
        <f t="shared" si="5"/>
        <v>12</v>
      </c>
      <c r="H39" s="34">
        <v>25</v>
      </c>
      <c r="I39" s="34">
        <v>0</v>
      </c>
      <c r="J39" s="154"/>
      <c r="K39" s="156"/>
      <c r="L39" s="170">
        <f t="shared" si="0"/>
        <v>0</v>
      </c>
      <c r="M39" s="38" t="s">
        <v>74</v>
      </c>
      <c r="N39" s="38"/>
      <c r="O39" s="38"/>
      <c r="P39" s="38" t="s">
        <v>71</v>
      </c>
      <c r="Q39" s="36">
        <v>20</v>
      </c>
      <c r="R39" s="38"/>
      <c r="S39" s="38"/>
      <c r="T39" s="38"/>
      <c r="U39" s="38"/>
      <c r="V39" s="38"/>
      <c r="W39" s="38"/>
      <c r="X39" s="38"/>
      <c r="Y39" s="46"/>
      <c r="Z39" s="38"/>
      <c r="AA39" s="38"/>
      <c r="AB39" s="38">
        <f t="shared" si="1"/>
        <v>1</v>
      </c>
      <c r="AC39" s="38">
        <f t="shared" si="2"/>
        <v>1</v>
      </c>
      <c r="AD39" s="39">
        <f t="shared" si="3"/>
        <v>20</v>
      </c>
      <c r="AE39" s="40">
        <v>8</v>
      </c>
      <c r="AF39" s="40">
        <v>4</v>
      </c>
      <c r="AG39" s="40">
        <v>0</v>
      </c>
      <c r="AH39" s="41">
        <f t="shared" si="6"/>
        <v>4</v>
      </c>
      <c r="AI39" s="42">
        <f t="shared" si="7"/>
        <v>2084.2399999999998</v>
      </c>
      <c r="AJ39" s="43">
        <f t="shared" si="4"/>
        <v>6.9474666666666662</v>
      </c>
      <c r="AK39" s="44" t="s">
        <v>65</v>
      </c>
    </row>
    <row r="40" spans="1:37" s="10" customFormat="1" ht="30" customHeight="1" x14ac:dyDescent="0.25">
      <c r="A40" s="32">
        <v>35</v>
      </c>
      <c r="B40" s="44" t="s">
        <v>65</v>
      </c>
      <c r="C40" s="47" t="s">
        <v>66</v>
      </c>
      <c r="D40" s="45" t="s">
        <v>148</v>
      </c>
      <c r="E40" s="48" t="s">
        <v>149</v>
      </c>
      <c r="F40" s="47" t="s">
        <v>69</v>
      </c>
      <c r="G40" s="34">
        <f t="shared" si="5"/>
        <v>12</v>
      </c>
      <c r="H40" s="34">
        <v>25</v>
      </c>
      <c r="I40" s="34">
        <v>1</v>
      </c>
      <c r="J40" s="154"/>
      <c r="K40" s="156"/>
      <c r="L40" s="170">
        <f t="shared" si="0"/>
        <v>0</v>
      </c>
      <c r="M40" s="38" t="s">
        <v>74</v>
      </c>
      <c r="N40" s="38"/>
      <c r="O40" s="38"/>
      <c r="P40" s="38" t="s">
        <v>71</v>
      </c>
      <c r="Q40" s="36">
        <v>20</v>
      </c>
      <c r="R40" s="38"/>
      <c r="S40" s="38"/>
      <c r="T40" s="38"/>
      <c r="U40" s="38"/>
      <c r="V40" s="38"/>
      <c r="W40" s="38"/>
      <c r="X40" s="38"/>
      <c r="Y40" s="46"/>
      <c r="Z40" s="38"/>
      <c r="AA40" s="38"/>
      <c r="AB40" s="38">
        <f t="shared" si="1"/>
        <v>1</v>
      </c>
      <c r="AC40" s="38">
        <f t="shared" si="2"/>
        <v>1</v>
      </c>
      <c r="AD40" s="39">
        <f t="shared" si="3"/>
        <v>20</v>
      </c>
      <c r="AE40" s="40">
        <v>8</v>
      </c>
      <c r="AF40" s="40">
        <v>4</v>
      </c>
      <c r="AG40" s="40">
        <v>0</v>
      </c>
      <c r="AH40" s="41">
        <f t="shared" si="6"/>
        <v>4</v>
      </c>
      <c r="AI40" s="42">
        <f t="shared" si="7"/>
        <v>2084.2399999999998</v>
      </c>
      <c r="AJ40" s="43">
        <f t="shared" si="4"/>
        <v>6.9474666666666662</v>
      </c>
      <c r="AK40" s="44" t="s">
        <v>65</v>
      </c>
    </row>
    <row r="41" spans="1:37" s="10" customFormat="1" ht="30" customHeight="1" x14ac:dyDescent="0.25">
      <c r="A41" s="32">
        <v>36</v>
      </c>
      <c r="B41" s="44" t="s">
        <v>65</v>
      </c>
      <c r="C41" s="47" t="s">
        <v>66</v>
      </c>
      <c r="D41" s="45" t="s">
        <v>150</v>
      </c>
      <c r="E41" s="48" t="s">
        <v>151</v>
      </c>
      <c r="F41" s="47" t="s">
        <v>69</v>
      </c>
      <c r="G41" s="34">
        <f t="shared" si="5"/>
        <v>12</v>
      </c>
      <c r="H41" s="34">
        <v>25</v>
      </c>
      <c r="I41" s="34">
        <v>0</v>
      </c>
      <c r="J41" s="154"/>
      <c r="K41" s="159"/>
      <c r="L41" s="170">
        <f t="shared" si="0"/>
        <v>0</v>
      </c>
      <c r="M41" s="38" t="s">
        <v>74</v>
      </c>
      <c r="N41" s="38"/>
      <c r="O41" s="38"/>
      <c r="P41" s="38" t="s">
        <v>71</v>
      </c>
      <c r="Q41" s="36">
        <v>20</v>
      </c>
      <c r="R41" s="38"/>
      <c r="S41" s="38"/>
      <c r="T41" s="38"/>
      <c r="U41" s="38"/>
      <c r="V41" s="38"/>
      <c r="W41" s="38"/>
      <c r="X41" s="38"/>
      <c r="Y41" s="46"/>
      <c r="Z41" s="38"/>
      <c r="AA41" s="38"/>
      <c r="AB41" s="38">
        <f t="shared" si="1"/>
        <v>1</v>
      </c>
      <c r="AC41" s="38">
        <f t="shared" si="2"/>
        <v>1</v>
      </c>
      <c r="AD41" s="39">
        <f t="shared" si="3"/>
        <v>20</v>
      </c>
      <c r="AE41" s="40">
        <v>8</v>
      </c>
      <c r="AF41" s="40">
        <v>4</v>
      </c>
      <c r="AG41" s="40">
        <v>0</v>
      </c>
      <c r="AH41" s="41">
        <f t="shared" si="6"/>
        <v>4</v>
      </c>
      <c r="AI41" s="42">
        <f t="shared" si="7"/>
        <v>2084.2399999999998</v>
      </c>
      <c r="AJ41" s="43">
        <f t="shared" si="4"/>
        <v>6.9474666666666662</v>
      </c>
      <c r="AK41" s="44" t="s">
        <v>65</v>
      </c>
    </row>
    <row r="42" spans="1:37" s="10" customFormat="1" ht="30" customHeight="1" x14ac:dyDescent="0.25">
      <c r="A42" s="32">
        <v>37</v>
      </c>
      <c r="B42" s="44" t="s">
        <v>134</v>
      </c>
      <c r="C42" s="47" t="s">
        <v>135</v>
      </c>
      <c r="D42" s="45" t="s">
        <v>152</v>
      </c>
      <c r="E42" s="48" t="s">
        <v>153</v>
      </c>
      <c r="F42" s="47" t="s">
        <v>69</v>
      </c>
      <c r="G42" s="34">
        <f t="shared" si="5"/>
        <v>10.5</v>
      </c>
      <c r="H42" s="34">
        <v>30</v>
      </c>
      <c r="I42" s="34">
        <v>0</v>
      </c>
      <c r="J42" s="154"/>
      <c r="K42" s="156"/>
      <c r="L42" s="170">
        <f t="shared" si="0"/>
        <v>0</v>
      </c>
      <c r="M42" s="38" t="s">
        <v>70</v>
      </c>
      <c r="N42" s="38"/>
      <c r="O42" s="38"/>
      <c r="P42" s="38"/>
      <c r="Q42" s="38"/>
      <c r="R42" s="38" t="s">
        <v>71</v>
      </c>
      <c r="S42" s="36">
        <v>18</v>
      </c>
      <c r="T42" s="38"/>
      <c r="U42" s="38"/>
      <c r="V42" s="38"/>
      <c r="W42" s="38"/>
      <c r="X42" s="38" t="s">
        <v>71</v>
      </c>
      <c r="Y42" s="37">
        <v>12</v>
      </c>
      <c r="Z42" s="38" t="s">
        <v>71</v>
      </c>
      <c r="AA42" s="38">
        <v>12</v>
      </c>
      <c r="AB42" s="38">
        <f t="shared" si="1"/>
        <v>3</v>
      </c>
      <c r="AC42" s="38">
        <f t="shared" si="2"/>
        <v>3</v>
      </c>
      <c r="AD42" s="39">
        <f t="shared" si="3"/>
        <v>18</v>
      </c>
      <c r="AE42" s="40">
        <v>7.5</v>
      </c>
      <c r="AF42" s="40">
        <v>3</v>
      </c>
      <c r="AG42" s="40">
        <v>0</v>
      </c>
      <c r="AH42" s="41">
        <f t="shared" si="6"/>
        <v>3</v>
      </c>
      <c r="AI42" s="42">
        <f t="shared" si="7"/>
        <v>2168.21</v>
      </c>
      <c r="AJ42" s="43">
        <f t="shared" si="4"/>
        <v>6.8832063492063496</v>
      </c>
      <c r="AK42" s="44" t="s">
        <v>134</v>
      </c>
    </row>
    <row r="43" spans="1:37" s="10" customFormat="1" ht="39.950000000000003" customHeight="1" x14ac:dyDescent="0.25">
      <c r="A43" s="32">
        <v>38</v>
      </c>
      <c r="B43" s="44" t="s">
        <v>154</v>
      </c>
      <c r="C43" s="47" t="s">
        <v>155</v>
      </c>
      <c r="D43" s="45" t="s">
        <v>156</v>
      </c>
      <c r="E43" s="48" t="s">
        <v>157</v>
      </c>
      <c r="F43" s="47" t="s">
        <v>69</v>
      </c>
      <c r="G43" s="34">
        <f t="shared" si="5"/>
        <v>20</v>
      </c>
      <c r="H43" s="34">
        <v>20</v>
      </c>
      <c r="I43" s="34">
        <v>2</v>
      </c>
      <c r="J43" s="154"/>
      <c r="K43" s="156"/>
      <c r="L43" s="170">
        <f t="shared" si="0"/>
        <v>0</v>
      </c>
      <c r="M43" s="38" t="s">
        <v>70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 t="s">
        <v>71</v>
      </c>
      <c r="Y43" s="37">
        <v>12</v>
      </c>
      <c r="Z43" s="38"/>
      <c r="AA43" s="38"/>
      <c r="AB43" s="38">
        <f t="shared" si="1"/>
        <v>1</v>
      </c>
      <c r="AC43" s="38">
        <f t="shared" si="2"/>
        <v>1</v>
      </c>
      <c r="AD43" s="39">
        <f t="shared" si="3"/>
        <v>12</v>
      </c>
      <c r="AE43" s="40">
        <v>19</v>
      </c>
      <c r="AF43" s="40">
        <v>1</v>
      </c>
      <c r="AG43" s="40">
        <v>0</v>
      </c>
      <c r="AH43" s="41">
        <f t="shared" si="6"/>
        <v>1</v>
      </c>
      <c r="AI43" s="42">
        <f t="shared" si="7"/>
        <v>2528.85</v>
      </c>
      <c r="AJ43" s="43">
        <f t="shared" si="4"/>
        <v>6.3221249999999998</v>
      </c>
      <c r="AK43" s="44" t="s">
        <v>154</v>
      </c>
    </row>
    <row r="44" spans="1:37" s="10" customFormat="1" ht="39.950000000000003" customHeight="1" x14ac:dyDescent="0.25">
      <c r="A44" s="32">
        <v>39</v>
      </c>
      <c r="B44" s="44" t="s">
        <v>154</v>
      </c>
      <c r="C44" s="47" t="s">
        <v>155</v>
      </c>
      <c r="D44" s="45" t="s">
        <v>158</v>
      </c>
      <c r="E44" s="48" t="s">
        <v>159</v>
      </c>
      <c r="F44" s="47" t="s">
        <v>69</v>
      </c>
      <c r="G44" s="34">
        <f t="shared" si="5"/>
        <v>24</v>
      </c>
      <c r="H44" s="34">
        <v>20</v>
      </c>
      <c r="I44" s="34">
        <v>4</v>
      </c>
      <c r="J44" s="154"/>
      <c r="K44" s="156"/>
      <c r="L44" s="170">
        <f t="shared" si="0"/>
        <v>0</v>
      </c>
      <c r="M44" s="38" t="s">
        <v>70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 t="s">
        <v>71</v>
      </c>
      <c r="Y44" s="37">
        <v>12</v>
      </c>
      <c r="Z44" s="38"/>
      <c r="AA44" s="38"/>
      <c r="AB44" s="38">
        <f t="shared" si="1"/>
        <v>1</v>
      </c>
      <c r="AC44" s="38">
        <f t="shared" si="2"/>
        <v>1</v>
      </c>
      <c r="AD44" s="39">
        <f t="shared" si="3"/>
        <v>12</v>
      </c>
      <c r="AE44" s="40">
        <v>13</v>
      </c>
      <c r="AF44" s="40">
        <v>11</v>
      </c>
      <c r="AG44" s="40">
        <v>0</v>
      </c>
      <c r="AH44" s="41">
        <f t="shared" si="6"/>
        <v>11</v>
      </c>
      <c r="AI44" s="42">
        <f t="shared" si="7"/>
        <v>2854.1299999999997</v>
      </c>
      <c r="AJ44" s="43">
        <f t="shared" si="4"/>
        <v>5.9461041666666654</v>
      </c>
      <c r="AK44" s="44" t="s">
        <v>154</v>
      </c>
    </row>
    <row r="45" spans="1:37" s="10" customFormat="1" ht="30" customHeight="1" x14ac:dyDescent="0.25">
      <c r="A45" s="32">
        <v>40</v>
      </c>
      <c r="B45" s="44" t="s">
        <v>154</v>
      </c>
      <c r="C45" s="47" t="s">
        <v>155</v>
      </c>
      <c r="D45" s="45" t="s">
        <v>160</v>
      </c>
      <c r="E45" s="48" t="s">
        <v>161</v>
      </c>
      <c r="F45" s="47" t="s">
        <v>69</v>
      </c>
      <c r="G45" s="34">
        <f t="shared" si="5"/>
        <v>20</v>
      </c>
      <c r="H45" s="34">
        <v>20</v>
      </c>
      <c r="I45" s="34">
        <v>2</v>
      </c>
      <c r="J45" s="154"/>
      <c r="K45" s="159"/>
      <c r="L45" s="170">
        <f t="shared" si="0"/>
        <v>0</v>
      </c>
      <c r="M45" s="38" t="s">
        <v>70</v>
      </c>
      <c r="N45" s="38" t="s">
        <v>71</v>
      </c>
      <c r="O45" s="38">
        <v>20</v>
      </c>
      <c r="P45" s="38"/>
      <c r="Q45" s="38"/>
      <c r="R45" s="38"/>
      <c r="S45" s="38"/>
      <c r="T45" s="38"/>
      <c r="U45" s="38"/>
      <c r="V45" s="38"/>
      <c r="W45" s="38"/>
      <c r="X45" s="38"/>
      <c r="Y45" s="37"/>
      <c r="Z45" s="38"/>
      <c r="AA45" s="38"/>
      <c r="AB45" s="38">
        <f t="shared" si="1"/>
        <v>1</v>
      </c>
      <c r="AC45" s="38">
        <f t="shared" si="2"/>
        <v>1</v>
      </c>
      <c r="AD45" s="39">
        <f t="shared" si="3"/>
        <v>20</v>
      </c>
      <c r="AE45" s="40">
        <v>19</v>
      </c>
      <c r="AF45" s="40">
        <v>1</v>
      </c>
      <c r="AG45" s="40">
        <v>0</v>
      </c>
      <c r="AH45" s="41">
        <f t="shared" si="6"/>
        <v>1</v>
      </c>
      <c r="AI45" s="42">
        <f t="shared" si="7"/>
        <v>2528.85</v>
      </c>
      <c r="AJ45" s="43">
        <f t="shared" si="4"/>
        <v>6.3221249999999998</v>
      </c>
      <c r="AK45" s="44" t="s">
        <v>154</v>
      </c>
    </row>
    <row r="46" spans="1:37" s="10" customFormat="1" ht="24.95" customHeight="1" x14ac:dyDescent="0.25">
      <c r="A46" s="32">
        <v>41</v>
      </c>
      <c r="B46" s="44" t="s">
        <v>110</v>
      </c>
      <c r="C46" s="47" t="s">
        <v>101</v>
      </c>
      <c r="D46" s="45" t="s">
        <v>162</v>
      </c>
      <c r="E46" s="48" t="s">
        <v>163</v>
      </c>
      <c r="F46" s="47" t="s">
        <v>69</v>
      </c>
      <c r="G46" s="34">
        <f t="shared" si="5"/>
        <v>15</v>
      </c>
      <c r="H46" s="34">
        <v>20</v>
      </c>
      <c r="I46" s="34">
        <v>1</v>
      </c>
      <c r="J46" s="154"/>
      <c r="K46" s="158"/>
      <c r="L46" s="170">
        <f t="shared" si="0"/>
        <v>0</v>
      </c>
      <c r="M46" s="38" t="s">
        <v>70</v>
      </c>
      <c r="N46" s="38"/>
      <c r="O46" s="38"/>
      <c r="P46" s="38" t="s">
        <v>71</v>
      </c>
      <c r="Q46" s="36">
        <v>20</v>
      </c>
      <c r="R46" s="38"/>
      <c r="S46" s="38"/>
      <c r="T46" s="38"/>
      <c r="U46" s="38"/>
      <c r="V46" s="38"/>
      <c r="W46" s="38"/>
      <c r="X46" s="38"/>
      <c r="Y46" s="46"/>
      <c r="Z46" s="38"/>
      <c r="AA46" s="38"/>
      <c r="AB46" s="38">
        <f t="shared" si="1"/>
        <v>1</v>
      </c>
      <c r="AC46" s="38">
        <f t="shared" si="2"/>
        <v>1</v>
      </c>
      <c r="AD46" s="39">
        <f t="shared" si="3"/>
        <v>20</v>
      </c>
      <c r="AE46" s="40">
        <v>8</v>
      </c>
      <c r="AF46" s="40">
        <v>0</v>
      </c>
      <c r="AG46" s="40">
        <v>7</v>
      </c>
      <c r="AH46" s="41">
        <f t="shared" si="6"/>
        <v>7</v>
      </c>
      <c r="AI46" s="42">
        <f t="shared" si="7"/>
        <v>2566.0499999999997</v>
      </c>
      <c r="AJ46" s="43">
        <f t="shared" si="4"/>
        <v>8.5534999999999979</v>
      </c>
      <c r="AK46" s="44" t="s">
        <v>110</v>
      </c>
    </row>
    <row r="47" spans="1:37" s="10" customFormat="1" ht="24.95" customHeight="1" x14ac:dyDescent="0.25">
      <c r="A47" s="32">
        <v>42</v>
      </c>
      <c r="B47" s="44" t="s">
        <v>110</v>
      </c>
      <c r="C47" s="47" t="s">
        <v>101</v>
      </c>
      <c r="D47" s="45" t="s">
        <v>164</v>
      </c>
      <c r="E47" s="48" t="s">
        <v>165</v>
      </c>
      <c r="F47" s="47" t="s">
        <v>69</v>
      </c>
      <c r="G47" s="34">
        <f t="shared" si="5"/>
        <v>20</v>
      </c>
      <c r="H47" s="34">
        <v>20</v>
      </c>
      <c r="I47" s="34">
        <v>2</v>
      </c>
      <c r="J47" s="154"/>
      <c r="K47" s="160"/>
      <c r="L47" s="170">
        <f t="shared" si="0"/>
        <v>0</v>
      </c>
      <c r="M47" s="38" t="s">
        <v>70</v>
      </c>
      <c r="N47" s="38"/>
      <c r="O47" s="38"/>
      <c r="P47" s="38" t="s">
        <v>71</v>
      </c>
      <c r="Q47" s="36">
        <v>20</v>
      </c>
      <c r="R47" s="38"/>
      <c r="S47" s="38"/>
      <c r="T47" s="38"/>
      <c r="U47" s="38"/>
      <c r="V47" s="38"/>
      <c r="W47" s="38"/>
      <c r="X47" s="38"/>
      <c r="Y47" s="46"/>
      <c r="Z47" s="38"/>
      <c r="AA47" s="38"/>
      <c r="AB47" s="38">
        <f t="shared" si="1"/>
        <v>1</v>
      </c>
      <c r="AC47" s="38">
        <f t="shared" si="2"/>
        <v>1</v>
      </c>
      <c r="AD47" s="39">
        <f t="shared" si="3"/>
        <v>20</v>
      </c>
      <c r="AE47" s="40">
        <v>5</v>
      </c>
      <c r="AF47" s="40">
        <v>15</v>
      </c>
      <c r="AG47" s="40">
        <v>0</v>
      </c>
      <c r="AH47" s="41">
        <f t="shared" si="6"/>
        <v>15</v>
      </c>
      <c r="AI47" s="42">
        <f t="shared" si="7"/>
        <v>2528.85</v>
      </c>
      <c r="AJ47" s="43">
        <f t="shared" si="4"/>
        <v>6.3221249999999998</v>
      </c>
      <c r="AK47" s="44" t="s">
        <v>110</v>
      </c>
    </row>
    <row r="48" spans="1:37" s="10" customFormat="1" ht="24.95" customHeight="1" x14ac:dyDescent="0.25">
      <c r="A48" s="32">
        <v>43</v>
      </c>
      <c r="B48" s="44" t="s">
        <v>110</v>
      </c>
      <c r="C48" s="47" t="s">
        <v>101</v>
      </c>
      <c r="D48" s="45" t="s">
        <v>166</v>
      </c>
      <c r="E48" s="48" t="s">
        <v>167</v>
      </c>
      <c r="F48" s="47" t="s">
        <v>69</v>
      </c>
      <c r="G48" s="34">
        <f t="shared" si="5"/>
        <v>30</v>
      </c>
      <c r="H48" s="34">
        <v>15</v>
      </c>
      <c r="I48" s="34">
        <v>0</v>
      </c>
      <c r="J48" s="154"/>
      <c r="K48" s="158"/>
      <c r="L48" s="170">
        <f t="shared" si="0"/>
        <v>0</v>
      </c>
      <c r="M48" s="38" t="s">
        <v>70</v>
      </c>
      <c r="N48" s="38"/>
      <c r="O48" s="38"/>
      <c r="P48" s="38" t="s">
        <v>71</v>
      </c>
      <c r="Q48" s="36">
        <v>20</v>
      </c>
      <c r="R48" s="38"/>
      <c r="S48" s="38"/>
      <c r="T48" s="38"/>
      <c r="U48" s="38"/>
      <c r="V48" s="38"/>
      <c r="W48" s="38"/>
      <c r="X48" s="38"/>
      <c r="Y48" s="46"/>
      <c r="Z48" s="38"/>
      <c r="AA48" s="38"/>
      <c r="AB48" s="38">
        <f t="shared" si="1"/>
        <v>1</v>
      </c>
      <c r="AC48" s="38">
        <f t="shared" si="2"/>
        <v>1</v>
      </c>
      <c r="AD48" s="39">
        <f t="shared" si="3"/>
        <v>20</v>
      </c>
      <c r="AE48" s="40">
        <v>5</v>
      </c>
      <c r="AF48" s="40">
        <v>25</v>
      </c>
      <c r="AG48" s="40">
        <v>0</v>
      </c>
      <c r="AH48" s="41">
        <f t="shared" si="6"/>
        <v>25</v>
      </c>
      <c r="AI48" s="42">
        <f t="shared" si="7"/>
        <v>3136.1</v>
      </c>
      <c r="AJ48" s="43">
        <f t="shared" si="4"/>
        <v>6.9691111111111104</v>
      </c>
      <c r="AK48" s="44" t="s">
        <v>110</v>
      </c>
    </row>
    <row r="49" spans="1:37" s="10" customFormat="1" ht="24.95" customHeight="1" x14ac:dyDescent="0.25">
      <c r="A49" s="32">
        <v>44</v>
      </c>
      <c r="B49" s="44" t="s">
        <v>110</v>
      </c>
      <c r="C49" s="47" t="s">
        <v>101</v>
      </c>
      <c r="D49" s="45" t="s">
        <v>168</v>
      </c>
      <c r="E49" s="48" t="s">
        <v>169</v>
      </c>
      <c r="F49" s="47" t="s">
        <v>69</v>
      </c>
      <c r="G49" s="34">
        <f t="shared" si="5"/>
        <v>25</v>
      </c>
      <c r="H49" s="34">
        <v>15</v>
      </c>
      <c r="I49" s="34">
        <v>0</v>
      </c>
      <c r="J49" s="154"/>
      <c r="K49" s="157"/>
      <c r="L49" s="170">
        <f t="shared" si="0"/>
        <v>0</v>
      </c>
      <c r="M49" s="36" t="s">
        <v>70</v>
      </c>
      <c r="N49" s="36"/>
      <c r="O49" s="36"/>
      <c r="P49" s="38" t="s">
        <v>71</v>
      </c>
      <c r="Q49" s="36">
        <v>20</v>
      </c>
      <c r="R49" s="36"/>
      <c r="S49" s="36"/>
      <c r="T49" s="36"/>
      <c r="U49" s="36"/>
      <c r="V49" s="36"/>
      <c r="W49" s="36"/>
      <c r="X49" s="36"/>
      <c r="Y49" s="37"/>
      <c r="Z49" s="36"/>
      <c r="AA49" s="36"/>
      <c r="AB49" s="38">
        <f t="shared" si="1"/>
        <v>1</v>
      </c>
      <c r="AC49" s="38">
        <f t="shared" si="2"/>
        <v>1</v>
      </c>
      <c r="AD49" s="39">
        <f t="shared" si="3"/>
        <v>20</v>
      </c>
      <c r="AE49" s="40">
        <v>5</v>
      </c>
      <c r="AF49" s="40">
        <v>20</v>
      </c>
      <c r="AG49" s="40">
        <v>0</v>
      </c>
      <c r="AH49" s="41">
        <f t="shared" si="6"/>
        <v>20</v>
      </c>
      <c r="AI49" s="42">
        <f t="shared" si="7"/>
        <v>2729.5</v>
      </c>
      <c r="AJ49" s="43">
        <f t="shared" si="4"/>
        <v>7.2786666666666671</v>
      </c>
      <c r="AK49" s="44" t="s">
        <v>110</v>
      </c>
    </row>
    <row r="50" spans="1:37" s="10" customFormat="1" ht="24.95" customHeight="1" x14ac:dyDescent="0.25">
      <c r="A50" s="32">
        <v>45</v>
      </c>
      <c r="B50" s="44" t="s">
        <v>110</v>
      </c>
      <c r="C50" s="47" t="s">
        <v>101</v>
      </c>
      <c r="D50" s="45" t="s">
        <v>170</v>
      </c>
      <c r="E50" s="48" t="s">
        <v>171</v>
      </c>
      <c r="F50" s="47" t="s">
        <v>69</v>
      </c>
      <c r="G50" s="34">
        <f t="shared" si="5"/>
        <v>25</v>
      </c>
      <c r="H50" s="34">
        <v>15</v>
      </c>
      <c r="I50" s="34">
        <v>1</v>
      </c>
      <c r="J50" s="154"/>
      <c r="K50" s="161"/>
      <c r="L50" s="170">
        <f t="shared" si="0"/>
        <v>0</v>
      </c>
      <c r="M50" s="38" t="s">
        <v>70</v>
      </c>
      <c r="N50" s="38"/>
      <c r="O50" s="38"/>
      <c r="P50" s="38" t="s">
        <v>71</v>
      </c>
      <c r="Q50" s="36">
        <v>20</v>
      </c>
      <c r="R50" s="38"/>
      <c r="S50" s="38"/>
      <c r="T50" s="38"/>
      <c r="U50" s="38"/>
      <c r="V50" s="38"/>
      <c r="W50" s="38"/>
      <c r="X50" s="38"/>
      <c r="Y50" s="46"/>
      <c r="Z50" s="38"/>
      <c r="AA50" s="38"/>
      <c r="AB50" s="38">
        <f t="shared" si="1"/>
        <v>1</v>
      </c>
      <c r="AC50" s="38">
        <f t="shared" si="2"/>
        <v>1</v>
      </c>
      <c r="AD50" s="39">
        <f t="shared" si="3"/>
        <v>20</v>
      </c>
      <c r="AE50" s="40">
        <v>5</v>
      </c>
      <c r="AF50" s="40">
        <v>20</v>
      </c>
      <c r="AG50" s="40">
        <v>0</v>
      </c>
      <c r="AH50" s="41">
        <f t="shared" si="6"/>
        <v>20</v>
      </c>
      <c r="AI50" s="42">
        <f t="shared" si="7"/>
        <v>2729.5</v>
      </c>
      <c r="AJ50" s="43">
        <f t="shared" si="4"/>
        <v>7.2786666666666671</v>
      </c>
      <c r="AK50" s="44" t="s">
        <v>110</v>
      </c>
    </row>
    <row r="51" spans="1:37" s="10" customFormat="1" ht="24.95" customHeight="1" x14ac:dyDescent="0.25">
      <c r="A51" s="32">
        <v>46</v>
      </c>
      <c r="B51" s="44" t="s">
        <v>110</v>
      </c>
      <c r="C51" s="47" t="s">
        <v>101</v>
      </c>
      <c r="D51" s="45" t="s">
        <v>172</v>
      </c>
      <c r="E51" s="48" t="s">
        <v>173</v>
      </c>
      <c r="F51" s="47" t="s">
        <v>69</v>
      </c>
      <c r="G51" s="34">
        <f t="shared" si="5"/>
        <v>120</v>
      </c>
      <c r="H51" s="34">
        <v>15</v>
      </c>
      <c r="I51" s="34">
        <v>2</v>
      </c>
      <c r="J51" s="154"/>
      <c r="K51" s="158"/>
      <c r="L51" s="170">
        <f t="shared" si="0"/>
        <v>0</v>
      </c>
      <c r="M51" s="38" t="s">
        <v>70</v>
      </c>
      <c r="N51" s="38"/>
      <c r="O51" s="38"/>
      <c r="P51" s="38" t="s">
        <v>71</v>
      </c>
      <c r="Q51" s="36">
        <v>20</v>
      </c>
      <c r="R51" s="38"/>
      <c r="S51" s="38"/>
      <c r="T51" s="38"/>
      <c r="U51" s="38"/>
      <c r="V51" s="38"/>
      <c r="W51" s="38"/>
      <c r="X51" s="38"/>
      <c r="Y51" s="46"/>
      <c r="Z51" s="38"/>
      <c r="AA51" s="38"/>
      <c r="AB51" s="38">
        <f t="shared" si="1"/>
        <v>1</v>
      </c>
      <c r="AC51" s="38">
        <f t="shared" si="2"/>
        <v>1</v>
      </c>
      <c r="AD51" s="39">
        <f t="shared" si="3"/>
        <v>20</v>
      </c>
      <c r="AE51" s="40">
        <v>30</v>
      </c>
      <c r="AF51" s="40">
        <v>90</v>
      </c>
      <c r="AG51" s="40">
        <v>0</v>
      </c>
      <c r="AH51" s="41">
        <f t="shared" si="6"/>
        <v>90</v>
      </c>
      <c r="AI51" s="42">
        <f t="shared" si="7"/>
        <v>10454.9</v>
      </c>
      <c r="AJ51" s="43">
        <f t="shared" si="4"/>
        <v>5.8082777777777777</v>
      </c>
      <c r="AK51" s="44" t="s">
        <v>110</v>
      </c>
    </row>
    <row r="52" spans="1:37" s="10" customFormat="1" ht="24.95" customHeight="1" x14ac:dyDescent="0.25">
      <c r="A52" s="32">
        <v>47</v>
      </c>
      <c r="B52" s="44" t="s">
        <v>110</v>
      </c>
      <c r="C52" s="47" t="s">
        <v>101</v>
      </c>
      <c r="D52" s="45" t="s">
        <v>174</v>
      </c>
      <c r="E52" s="48" t="s">
        <v>175</v>
      </c>
      <c r="F52" s="47" t="s">
        <v>69</v>
      </c>
      <c r="G52" s="34">
        <f t="shared" si="5"/>
        <v>25</v>
      </c>
      <c r="H52" s="34">
        <v>15</v>
      </c>
      <c r="I52" s="34">
        <v>1</v>
      </c>
      <c r="J52" s="154"/>
      <c r="K52" s="158"/>
      <c r="L52" s="170">
        <f t="shared" si="0"/>
        <v>0</v>
      </c>
      <c r="M52" s="38" t="s">
        <v>70</v>
      </c>
      <c r="N52" s="38"/>
      <c r="O52" s="38"/>
      <c r="P52" s="38" t="s">
        <v>71</v>
      </c>
      <c r="Q52" s="36">
        <v>20</v>
      </c>
      <c r="R52" s="38"/>
      <c r="S52" s="38"/>
      <c r="T52" s="38"/>
      <c r="U52" s="38"/>
      <c r="V52" s="38"/>
      <c r="W52" s="38"/>
      <c r="X52" s="38"/>
      <c r="Y52" s="46"/>
      <c r="Z52" s="38"/>
      <c r="AA52" s="38"/>
      <c r="AB52" s="38">
        <f t="shared" si="1"/>
        <v>1</v>
      </c>
      <c r="AC52" s="38">
        <f t="shared" si="2"/>
        <v>1</v>
      </c>
      <c r="AD52" s="39">
        <f t="shared" si="3"/>
        <v>20</v>
      </c>
      <c r="AE52" s="40">
        <v>4</v>
      </c>
      <c r="AF52" s="40">
        <v>0</v>
      </c>
      <c r="AG52" s="40">
        <v>21</v>
      </c>
      <c r="AH52" s="41">
        <f t="shared" si="6"/>
        <v>21</v>
      </c>
      <c r="AI52" s="42">
        <f t="shared" si="7"/>
        <v>4060.8999999999996</v>
      </c>
      <c r="AJ52" s="43">
        <f t="shared" si="4"/>
        <v>10.829066666666666</v>
      </c>
      <c r="AK52" s="44" t="s">
        <v>110</v>
      </c>
    </row>
    <row r="53" spans="1:37" s="10" customFormat="1" ht="24.95" customHeight="1" x14ac:dyDescent="0.25">
      <c r="A53" s="32">
        <v>48</v>
      </c>
      <c r="B53" s="44" t="s">
        <v>110</v>
      </c>
      <c r="C53" s="47" t="s">
        <v>101</v>
      </c>
      <c r="D53" s="45" t="s">
        <v>176</v>
      </c>
      <c r="E53" s="48" t="s">
        <v>177</v>
      </c>
      <c r="F53" s="47" t="s">
        <v>69</v>
      </c>
      <c r="G53" s="34">
        <f t="shared" si="5"/>
        <v>25</v>
      </c>
      <c r="H53" s="34">
        <v>15</v>
      </c>
      <c r="I53" s="34">
        <v>0</v>
      </c>
      <c r="J53" s="154"/>
      <c r="K53" s="158"/>
      <c r="L53" s="170">
        <f t="shared" si="0"/>
        <v>0</v>
      </c>
      <c r="M53" s="38" t="s">
        <v>70</v>
      </c>
      <c r="N53" s="38"/>
      <c r="O53" s="38"/>
      <c r="P53" s="38" t="s">
        <v>71</v>
      </c>
      <c r="Q53" s="36">
        <v>20</v>
      </c>
      <c r="R53" s="38"/>
      <c r="S53" s="38"/>
      <c r="T53" s="38"/>
      <c r="U53" s="38"/>
      <c r="V53" s="38"/>
      <c r="W53" s="38"/>
      <c r="X53" s="38"/>
      <c r="Y53" s="46"/>
      <c r="Z53" s="38"/>
      <c r="AA53" s="38"/>
      <c r="AB53" s="38">
        <f t="shared" si="1"/>
        <v>1</v>
      </c>
      <c r="AC53" s="38">
        <f t="shared" si="2"/>
        <v>1</v>
      </c>
      <c r="AD53" s="39">
        <f t="shared" si="3"/>
        <v>20</v>
      </c>
      <c r="AE53" s="40">
        <v>6</v>
      </c>
      <c r="AF53" s="40">
        <v>9</v>
      </c>
      <c r="AG53" s="40">
        <v>10</v>
      </c>
      <c r="AH53" s="41">
        <f t="shared" si="6"/>
        <v>19</v>
      </c>
      <c r="AI53" s="42">
        <f t="shared" si="7"/>
        <v>3363.5</v>
      </c>
      <c r="AJ53" s="43">
        <f t="shared" si="4"/>
        <v>8.9693333333333332</v>
      </c>
      <c r="AK53" s="44" t="s">
        <v>110</v>
      </c>
    </row>
    <row r="54" spans="1:37" s="10" customFormat="1" ht="24.95" customHeight="1" x14ac:dyDescent="0.25">
      <c r="A54" s="32">
        <v>49</v>
      </c>
      <c r="B54" s="44" t="s">
        <v>142</v>
      </c>
      <c r="C54" s="47" t="s">
        <v>143</v>
      </c>
      <c r="D54" s="45" t="s">
        <v>178</v>
      </c>
      <c r="E54" s="48" t="s">
        <v>179</v>
      </c>
      <c r="F54" s="47" t="s">
        <v>69</v>
      </c>
      <c r="G54" s="34">
        <f t="shared" si="5"/>
        <v>10</v>
      </c>
      <c r="H54" s="34">
        <v>50</v>
      </c>
      <c r="I54" s="34">
        <v>0</v>
      </c>
      <c r="J54" s="154"/>
      <c r="K54" s="156"/>
      <c r="L54" s="170">
        <f t="shared" si="0"/>
        <v>0</v>
      </c>
      <c r="M54" s="38" t="s">
        <v>70</v>
      </c>
      <c r="N54" s="38" t="s">
        <v>71</v>
      </c>
      <c r="O54" s="36">
        <v>20</v>
      </c>
      <c r="P54" s="38"/>
      <c r="Q54" s="38"/>
      <c r="R54" s="38" t="s">
        <v>71</v>
      </c>
      <c r="S54" s="36">
        <v>18</v>
      </c>
      <c r="T54" s="38"/>
      <c r="U54" s="38"/>
      <c r="V54" s="38"/>
      <c r="W54" s="38"/>
      <c r="X54" s="38" t="s">
        <v>71</v>
      </c>
      <c r="Y54" s="37">
        <v>12</v>
      </c>
      <c r="Z54" s="38"/>
      <c r="AA54" s="38"/>
      <c r="AB54" s="38">
        <f t="shared" si="1"/>
        <v>3</v>
      </c>
      <c r="AC54" s="38">
        <f t="shared" si="2"/>
        <v>3</v>
      </c>
      <c r="AD54" s="39">
        <f t="shared" si="3"/>
        <v>20</v>
      </c>
      <c r="AE54" s="40">
        <v>10</v>
      </c>
      <c r="AF54" s="40">
        <v>0</v>
      </c>
      <c r="AG54" s="40">
        <v>0</v>
      </c>
      <c r="AH54" s="41">
        <f t="shared" si="6"/>
        <v>0</v>
      </c>
      <c r="AI54" s="42">
        <f t="shared" si="7"/>
        <v>2608.35</v>
      </c>
      <c r="AJ54" s="43">
        <f t="shared" si="4"/>
        <v>5.2167000000000003</v>
      </c>
      <c r="AK54" s="44" t="s">
        <v>142</v>
      </c>
    </row>
    <row r="55" spans="1:37" s="10" customFormat="1" ht="24.95" customHeight="1" x14ac:dyDescent="0.25">
      <c r="A55" s="32">
        <v>50</v>
      </c>
      <c r="B55" s="44" t="s">
        <v>180</v>
      </c>
      <c r="C55" s="47" t="s">
        <v>181</v>
      </c>
      <c r="D55" s="45" t="s">
        <v>182</v>
      </c>
      <c r="E55" s="48" t="s">
        <v>183</v>
      </c>
      <c r="F55" s="47" t="s">
        <v>69</v>
      </c>
      <c r="G55" s="34">
        <f t="shared" si="5"/>
        <v>30</v>
      </c>
      <c r="H55" s="34">
        <v>20</v>
      </c>
      <c r="I55" s="34">
        <v>0</v>
      </c>
      <c r="J55" s="154"/>
      <c r="K55" s="158"/>
      <c r="L55" s="170">
        <f t="shared" si="0"/>
        <v>0</v>
      </c>
      <c r="M55" s="38" t="s">
        <v>70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46"/>
      <c r="Z55" s="38"/>
      <c r="AA55" s="38"/>
      <c r="AB55" s="38">
        <f t="shared" si="1"/>
        <v>0</v>
      </c>
      <c r="AC55" s="38">
        <f t="shared" si="2"/>
        <v>0</v>
      </c>
      <c r="AD55" s="39">
        <f t="shared" si="3"/>
        <v>0</v>
      </c>
      <c r="AE55" s="40">
        <v>20.5</v>
      </c>
      <c r="AF55" s="40">
        <v>9.5</v>
      </c>
      <c r="AG55" s="40">
        <v>0</v>
      </c>
      <c r="AH55" s="41">
        <f t="shared" si="6"/>
        <v>9.5</v>
      </c>
      <c r="AI55" s="42">
        <f t="shared" si="7"/>
        <v>3342.0499999999997</v>
      </c>
      <c r="AJ55" s="43">
        <f t="shared" si="4"/>
        <v>5.5700833333333328</v>
      </c>
      <c r="AK55" s="44" t="s">
        <v>180</v>
      </c>
    </row>
    <row r="56" spans="1:37" s="10" customFormat="1" ht="35.25" customHeight="1" x14ac:dyDescent="0.25">
      <c r="A56" s="32">
        <v>51</v>
      </c>
      <c r="B56" s="44" t="s">
        <v>180</v>
      </c>
      <c r="C56" s="47" t="s">
        <v>181</v>
      </c>
      <c r="D56" s="45" t="s">
        <v>184</v>
      </c>
      <c r="E56" s="48" t="s">
        <v>185</v>
      </c>
      <c r="F56" s="47" t="s">
        <v>69</v>
      </c>
      <c r="G56" s="34">
        <f t="shared" si="5"/>
        <v>5</v>
      </c>
      <c r="H56" s="34">
        <v>30</v>
      </c>
      <c r="I56" s="34">
        <v>0</v>
      </c>
      <c r="J56" s="154"/>
      <c r="K56" s="156"/>
      <c r="L56" s="170">
        <f t="shared" si="0"/>
        <v>0</v>
      </c>
      <c r="M56" s="38" t="s">
        <v>74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 t="s">
        <v>71</v>
      </c>
      <c r="Y56" s="37">
        <v>12</v>
      </c>
      <c r="Z56" s="38" t="s">
        <v>71</v>
      </c>
      <c r="AA56" s="38">
        <v>12</v>
      </c>
      <c r="AB56" s="38">
        <f t="shared" si="1"/>
        <v>2</v>
      </c>
      <c r="AC56" s="38">
        <f t="shared" si="2"/>
        <v>2</v>
      </c>
      <c r="AD56" s="39">
        <f t="shared" si="3"/>
        <v>12</v>
      </c>
      <c r="AE56" s="40">
        <v>2</v>
      </c>
      <c r="AF56" s="40">
        <v>3</v>
      </c>
      <c r="AG56" s="40">
        <v>0</v>
      </c>
      <c r="AH56" s="41">
        <f t="shared" si="6"/>
        <v>3</v>
      </c>
      <c r="AI56" s="42">
        <f t="shared" si="7"/>
        <v>1720.9499999999998</v>
      </c>
      <c r="AJ56" s="43">
        <f t="shared" si="4"/>
        <v>11.472999999999999</v>
      </c>
      <c r="AK56" s="44" t="s">
        <v>180</v>
      </c>
    </row>
    <row r="57" spans="1:37" s="10" customFormat="1" ht="39.950000000000003" customHeight="1" x14ac:dyDescent="0.25">
      <c r="A57" s="32">
        <v>52</v>
      </c>
      <c r="B57" s="44" t="s">
        <v>180</v>
      </c>
      <c r="C57" s="47" t="s">
        <v>181</v>
      </c>
      <c r="D57" s="45" t="s">
        <v>186</v>
      </c>
      <c r="E57" s="48" t="s">
        <v>187</v>
      </c>
      <c r="F57" s="47" t="s">
        <v>69</v>
      </c>
      <c r="G57" s="34">
        <f t="shared" si="5"/>
        <v>5</v>
      </c>
      <c r="H57" s="34">
        <v>30</v>
      </c>
      <c r="I57" s="34">
        <v>0</v>
      </c>
      <c r="J57" s="154"/>
      <c r="K57" s="156"/>
      <c r="L57" s="170">
        <f t="shared" si="0"/>
        <v>0</v>
      </c>
      <c r="M57" s="38" t="s">
        <v>74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 t="s">
        <v>71</v>
      </c>
      <c r="Y57" s="37">
        <v>12</v>
      </c>
      <c r="Z57" s="38" t="s">
        <v>71</v>
      </c>
      <c r="AA57" s="38">
        <v>12</v>
      </c>
      <c r="AB57" s="38">
        <f t="shared" si="1"/>
        <v>2</v>
      </c>
      <c r="AC57" s="38">
        <f t="shared" si="2"/>
        <v>2</v>
      </c>
      <c r="AD57" s="39">
        <f t="shared" si="3"/>
        <v>12</v>
      </c>
      <c r="AE57" s="40">
        <v>2</v>
      </c>
      <c r="AF57" s="40">
        <v>3</v>
      </c>
      <c r="AG57" s="40">
        <v>0</v>
      </c>
      <c r="AH57" s="41">
        <f t="shared" si="6"/>
        <v>3</v>
      </c>
      <c r="AI57" s="42">
        <f t="shared" si="7"/>
        <v>1720.9499999999998</v>
      </c>
      <c r="AJ57" s="43">
        <f t="shared" si="4"/>
        <v>11.472999999999999</v>
      </c>
      <c r="AK57" s="44" t="s">
        <v>180</v>
      </c>
    </row>
    <row r="58" spans="1:37" s="10" customFormat="1" ht="30" customHeight="1" x14ac:dyDescent="0.25">
      <c r="A58" s="32">
        <v>53</v>
      </c>
      <c r="B58" s="44" t="s">
        <v>65</v>
      </c>
      <c r="C58" s="47" t="s">
        <v>66</v>
      </c>
      <c r="D58" s="45" t="s">
        <v>188</v>
      </c>
      <c r="E58" s="48" t="s">
        <v>189</v>
      </c>
      <c r="F58" s="47" t="s">
        <v>69</v>
      </c>
      <c r="G58" s="34">
        <f t="shared" si="5"/>
        <v>20</v>
      </c>
      <c r="H58" s="34">
        <v>20</v>
      </c>
      <c r="I58" s="34">
        <v>4</v>
      </c>
      <c r="J58" s="154"/>
      <c r="K58" s="154"/>
      <c r="L58" s="170">
        <f t="shared" si="0"/>
        <v>0</v>
      </c>
      <c r="M58" s="36" t="s">
        <v>70</v>
      </c>
      <c r="N58" s="36"/>
      <c r="O58" s="36"/>
      <c r="P58" s="36"/>
      <c r="Q58" s="36"/>
      <c r="R58" s="36" t="s">
        <v>71</v>
      </c>
      <c r="S58" s="36">
        <v>18</v>
      </c>
      <c r="T58" s="36"/>
      <c r="U58" s="36"/>
      <c r="V58" s="36"/>
      <c r="W58" s="36"/>
      <c r="X58" s="36"/>
      <c r="Y58" s="37"/>
      <c r="Z58" s="36"/>
      <c r="AA58" s="36"/>
      <c r="AB58" s="38">
        <f t="shared" si="1"/>
        <v>1</v>
      </c>
      <c r="AC58" s="38">
        <f t="shared" si="2"/>
        <v>1</v>
      </c>
      <c r="AD58" s="39">
        <f t="shared" si="3"/>
        <v>18</v>
      </c>
      <c r="AE58" s="40">
        <v>10</v>
      </c>
      <c r="AF58" s="40">
        <v>0</v>
      </c>
      <c r="AG58" s="40">
        <v>10</v>
      </c>
      <c r="AH58" s="41">
        <f t="shared" si="6"/>
        <v>10</v>
      </c>
      <c r="AI58" s="42">
        <f t="shared" si="7"/>
        <v>3162.85</v>
      </c>
      <c r="AJ58" s="43">
        <f t="shared" si="4"/>
        <v>7.9071249999999988</v>
      </c>
      <c r="AK58" s="44" t="s">
        <v>65</v>
      </c>
    </row>
    <row r="59" spans="1:37" s="59" customFormat="1" ht="30" customHeight="1" x14ac:dyDescent="0.25">
      <c r="A59" s="32">
        <v>54</v>
      </c>
      <c r="B59" s="44" t="s">
        <v>65</v>
      </c>
      <c r="C59" s="47" t="s">
        <v>66</v>
      </c>
      <c r="D59" s="45" t="s">
        <v>190</v>
      </c>
      <c r="E59" s="48" t="s">
        <v>191</v>
      </c>
      <c r="F59" s="47" t="s">
        <v>69</v>
      </c>
      <c r="G59" s="34">
        <f t="shared" si="5"/>
        <v>25</v>
      </c>
      <c r="H59" s="34">
        <v>25</v>
      </c>
      <c r="I59" s="34">
        <v>0</v>
      </c>
      <c r="J59" s="154"/>
      <c r="K59" s="162"/>
      <c r="L59" s="170">
        <f t="shared" si="0"/>
        <v>0</v>
      </c>
      <c r="M59" s="36" t="s">
        <v>70</v>
      </c>
      <c r="N59" s="36"/>
      <c r="O59" s="36"/>
      <c r="P59" s="36"/>
      <c r="Q59" s="36"/>
      <c r="R59" s="36" t="s">
        <v>71</v>
      </c>
      <c r="S59" s="36">
        <v>18</v>
      </c>
      <c r="T59" s="36"/>
      <c r="U59" s="36"/>
      <c r="V59" s="36"/>
      <c r="W59" s="36"/>
      <c r="X59" s="36"/>
      <c r="Y59" s="37"/>
      <c r="Z59" s="36"/>
      <c r="AA59" s="36"/>
      <c r="AB59" s="38">
        <f t="shared" si="1"/>
        <v>1</v>
      </c>
      <c r="AC59" s="38">
        <f t="shared" si="2"/>
        <v>1</v>
      </c>
      <c r="AD59" s="39">
        <f t="shared" si="3"/>
        <v>18</v>
      </c>
      <c r="AE59" s="45">
        <v>15</v>
      </c>
      <c r="AF59" s="45">
        <v>0</v>
      </c>
      <c r="AG59" s="45">
        <v>10</v>
      </c>
      <c r="AH59" s="41">
        <f t="shared" si="6"/>
        <v>10</v>
      </c>
      <c r="AI59" s="42">
        <f t="shared" si="7"/>
        <v>3775.4</v>
      </c>
      <c r="AJ59" s="43">
        <f t="shared" si="4"/>
        <v>6.0406399999999998</v>
      </c>
      <c r="AK59" s="44" t="s">
        <v>65</v>
      </c>
    </row>
    <row r="60" spans="1:37" s="10" customFormat="1" ht="30" customHeight="1" x14ac:dyDescent="0.25">
      <c r="A60" s="32">
        <v>55</v>
      </c>
      <c r="B60" s="44" t="s">
        <v>65</v>
      </c>
      <c r="C60" s="47" t="s">
        <v>66</v>
      </c>
      <c r="D60" s="45" t="s">
        <v>192</v>
      </c>
      <c r="E60" s="48" t="s">
        <v>193</v>
      </c>
      <c r="F60" s="47" t="s">
        <v>69</v>
      </c>
      <c r="G60" s="34">
        <f t="shared" si="5"/>
        <v>12</v>
      </c>
      <c r="H60" s="34">
        <v>20</v>
      </c>
      <c r="I60" s="34">
        <v>3</v>
      </c>
      <c r="J60" s="154"/>
      <c r="K60" s="158"/>
      <c r="L60" s="170">
        <f t="shared" si="0"/>
        <v>0</v>
      </c>
      <c r="M60" s="38" t="s">
        <v>70</v>
      </c>
      <c r="N60" s="38"/>
      <c r="O60" s="38"/>
      <c r="P60" s="38"/>
      <c r="Q60" s="38"/>
      <c r="R60" s="38" t="s">
        <v>71</v>
      </c>
      <c r="S60" s="36">
        <v>18</v>
      </c>
      <c r="T60" s="38"/>
      <c r="U60" s="38"/>
      <c r="V60" s="38"/>
      <c r="W60" s="38"/>
      <c r="X60" s="38"/>
      <c r="Y60" s="46"/>
      <c r="Z60" s="38"/>
      <c r="AA60" s="38"/>
      <c r="AB60" s="38">
        <f t="shared" si="1"/>
        <v>1</v>
      </c>
      <c r="AC60" s="38">
        <f t="shared" si="2"/>
        <v>1</v>
      </c>
      <c r="AD60" s="39">
        <f t="shared" si="3"/>
        <v>18</v>
      </c>
      <c r="AE60" s="40">
        <v>6</v>
      </c>
      <c r="AF60" s="40">
        <v>6</v>
      </c>
      <c r="AG60" s="40">
        <v>0</v>
      </c>
      <c r="AH60" s="41">
        <f t="shared" si="6"/>
        <v>6</v>
      </c>
      <c r="AI60" s="42">
        <f t="shared" si="7"/>
        <v>1878.29</v>
      </c>
      <c r="AJ60" s="43">
        <f t="shared" si="4"/>
        <v>7.8262083333333337</v>
      </c>
      <c r="AK60" s="44" t="s">
        <v>65</v>
      </c>
    </row>
    <row r="61" spans="1:37" s="10" customFormat="1" ht="30" customHeight="1" x14ac:dyDescent="0.25">
      <c r="A61" s="32">
        <v>56</v>
      </c>
      <c r="B61" s="56" t="s">
        <v>65</v>
      </c>
      <c r="C61" s="60" t="s">
        <v>66</v>
      </c>
      <c r="D61" s="52" t="s">
        <v>194</v>
      </c>
      <c r="E61" s="61" t="s">
        <v>195</v>
      </c>
      <c r="F61" s="60" t="s">
        <v>69</v>
      </c>
      <c r="G61" s="34">
        <f t="shared" si="5"/>
        <v>40</v>
      </c>
      <c r="H61" s="34">
        <v>20</v>
      </c>
      <c r="I61" s="34">
        <v>3</v>
      </c>
      <c r="J61" s="154"/>
      <c r="K61" s="161"/>
      <c r="L61" s="170">
        <f t="shared" si="0"/>
        <v>0</v>
      </c>
      <c r="M61" s="62" t="s">
        <v>70</v>
      </c>
      <c r="N61" s="62"/>
      <c r="O61" s="62"/>
      <c r="P61" s="62"/>
      <c r="Q61" s="62"/>
      <c r="R61" s="62" t="s">
        <v>71</v>
      </c>
      <c r="S61" s="36">
        <v>18</v>
      </c>
      <c r="T61" s="62"/>
      <c r="U61" s="62"/>
      <c r="V61" s="62"/>
      <c r="W61" s="62"/>
      <c r="X61" s="62"/>
      <c r="Y61" s="63"/>
      <c r="Z61" s="62"/>
      <c r="AA61" s="62"/>
      <c r="AB61" s="38">
        <f t="shared" si="1"/>
        <v>1</v>
      </c>
      <c r="AC61" s="38">
        <f t="shared" si="2"/>
        <v>1</v>
      </c>
      <c r="AD61" s="39">
        <f t="shared" si="3"/>
        <v>18</v>
      </c>
      <c r="AE61" s="64">
        <v>16</v>
      </c>
      <c r="AF61" s="65">
        <v>24</v>
      </c>
      <c r="AG61" s="65">
        <v>0</v>
      </c>
      <c r="AH61" s="41">
        <f t="shared" si="6"/>
        <v>24</v>
      </c>
      <c r="AI61" s="42">
        <f t="shared" si="7"/>
        <v>4155.2499999999991</v>
      </c>
      <c r="AJ61" s="43">
        <f t="shared" si="4"/>
        <v>5.1940624999999994</v>
      </c>
      <c r="AK61" s="56" t="s">
        <v>65</v>
      </c>
    </row>
    <row r="62" spans="1:37" s="10" customFormat="1" ht="30" customHeight="1" x14ac:dyDescent="0.25">
      <c r="A62" s="32">
        <v>57</v>
      </c>
      <c r="B62" s="66" t="s">
        <v>65</v>
      </c>
      <c r="C62" s="53" t="s">
        <v>66</v>
      </c>
      <c r="D62" s="66" t="s">
        <v>196</v>
      </c>
      <c r="E62" s="67" t="s">
        <v>197</v>
      </c>
      <c r="F62" s="53" t="s">
        <v>69</v>
      </c>
      <c r="G62" s="34">
        <f t="shared" si="5"/>
        <v>20</v>
      </c>
      <c r="H62" s="34">
        <v>20</v>
      </c>
      <c r="I62" s="34">
        <v>2</v>
      </c>
      <c r="J62" s="154"/>
      <c r="K62" s="163"/>
      <c r="L62" s="170">
        <f t="shared" si="0"/>
        <v>0</v>
      </c>
      <c r="M62" s="68" t="s">
        <v>74</v>
      </c>
      <c r="N62" s="68"/>
      <c r="O62" s="68"/>
      <c r="P62" s="68"/>
      <c r="Q62" s="68"/>
      <c r="R62" s="68" t="s">
        <v>71</v>
      </c>
      <c r="S62" s="36">
        <v>18</v>
      </c>
      <c r="T62" s="68"/>
      <c r="U62" s="68"/>
      <c r="V62" s="68"/>
      <c r="W62" s="68"/>
      <c r="X62" s="68"/>
      <c r="Y62" s="69"/>
      <c r="Z62" s="68"/>
      <c r="AA62" s="68"/>
      <c r="AB62" s="38">
        <f t="shared" si="1"/>
        <v>1</v>
      </c>
      <c r="AC62" s="38">
        <f t="shared" si="2"/>
        <v>1</v>
      </c>
      <c r="AD62" s="39">
        <f t="shared" si="3"/>
        <v>18</v>
      </c>
      <c r="AE62" s="70">
        <v>9</v>
      </c>
      <c r="AF62" s="71">
        <v>0</v>
      </c>
      <c r="AG62" s="71">
        <v>11</v>
      </c>
      <c r="AH62" s="41">
        <f t="shared" si="6"/>
        <v>11</v>
      </c>
      <c r="AI62" s="42">
        <f t="shared" si="7"/>
        <v>3226.25</v>
      </c>
      <c r="AJ62" s="43">
        <f t="shared" si="4"/>
        <v>8.0656250000000007</v>
      </c>
      <c r="AK62" s="66" t="s">
        <v>65</v>
      </c>
    </row>
    <row r="63" spans="1:37" s="10" customFormat="1" ht="30" customHeight="1" x14ac:dyDescent="0.25">
      <c r="A63" s="32">
        <v>58</v>
      </c>
      <c r="B63" s="66" t="s">
        <v>65</v>
      </c>
      <c r="C63" s="53" t="s">
        <v>66</v>
      </c>
      <c r="D63" s="66" t="s">
        <v>198</v>
      </c>
      <c r="E63" s="67" t="s">
        <v>199</v>
      </c>
      <c r="F63" s="53" t="s">
        <v>69</v>
      </c>
      <c r="G63" s="34">
        <f t="shared" si="5"/>
        <v>25</v>
      </c>
      <c r="H63" s="34">
        <v>20</v>
      </c>
      <c r="I63" s="34">
        <v>2</v>
      </c>
      <c r="J63" s="154"/>
      <c r="K63" s="163"/>
      <c r="L63" s="170">
        <f t="shared" si="0"/>
        <v>0</v>
      </c>
      <c r="M63" s="68" t="s">
        <v>70</v>
      </c>
      <c r="N63" s="68"/>
      <c r="O63" s="68"/>
      <c r="P63" s="68"/>
      <c r="Q63" s="68"/>
      <c r="R63" s="68" t="s">
        <v>71</v>
      </c>
      <c r="S63" s="36">
        <v>18</v>
      </c>
      <c r="T63" s="68"/>
      <c r="U63" s="68"/>
      <c r="V63" s="68"/>
      <c r="W63" s="68"/>
      <c r="X63" s="68"/>
      <c r="Y63" s="69"/>
      <c r="Z63" s="68"/>
      <c r="AA63" s="68"/>
      <c r="AB63" s="38">
        <f t="shared" si="1"/>
        <v>1</v>
      </c>
      <c r="AC63" s="38">
        <f t="shared" si="2"/>
        <v>1</v>
      </c>
      <c r="AD63" s="39">
        <f t="shared" si="3"/>
        <v>18</v>
      </c>
      <c r="AE63" s="70">
        <v>11</v>
      </c>
      <c r="AF63" s="71">
        <v>2</v>
      </c>
      <c r="AG63" s="71">
        <v>12</v>
      </c>
      <c r="AH63" s="41">
        <f t="shared" si="6"/>
        <v>14</v>
      </c>
      <c r="AI63" s="42">
        <f t="shared" si="7"/>
        <v>3696.2499999999995</v>
      </c>
      <c r="AJ63" s="43">
        <f t="shared" si="4"/>
        <v>7.3924999999999992</v>
      </c>
      <c r="AK63" s="66" t="s">
        <v>65</v>
      </c>
    </row>
    <row r="64" spans="1:37" s="10" customFormat="1" ht="30" customHeight="1" x14ac:dyDescent="0.25">
      <c r="A64" s="32">
        <v>59</v>
      </c>
      <c r="B64" s="33" t="s">
        <v>65</v>
      </c>
      <c r="C64" s="72" t="s">
        <v>66</v>
      </c>
      <c r="D64" s="34" t="s">
        <v>200</v>
      </c>
      <c r="E64" s="73" t="s">
        <v>201</v>
      </c>
      <c r="F64" s="72" t="s">
        <v>69</v>
      </c>
      <c r="G64" s="34">
        <f t="shared" si="5"/>
        <v>20</v>
      </c>
      <c r="H64" s="34">
        <v>20</v>
      </c>
      <c r="I64" s="34">
        <v>2</v>
      </c>
      <c r="J64" s="154"/>
      <c r="K64" s="154"/>
      <c r="L64" s="170">
        <f t="shared" si="0"/>
        <v>0</v>
      </c>
      <c r="M64" s="36" t="s">
        <v>70</v>
      </c>
      <c r="N64" s="36"/>
      <c r="O64" s="36"/>
      <c r="P64" s="36"/>
      <c r="Q64" s="36"/>
      <c r="R64" s="36" t="s">
        <v>71</v>
      </c>
      <c r="S64" s="36">
        <v>18</v>
      </c>
      <c r="T64" s="36"/>
      <c r="U64" s="36"/>
      <c r="V64" s="36"/>
      <c r="W64" s="36"/>
      <c r="X64" s="36"/>
      <c r="Y64" s="37"/>
      <c r="Z64" s="36"/>
      <c r="AA64" s="36"/>
      <c r="AB64" s="38">
        <f t="shared" si="1"/>
        <v>1</v>
      </c>
      <c r="AC64" s="38">
        <f t="shared" si="2"/>
        <v>1</v>
      </c>
      <c r="AD64" s="39">
        <f t="shared" si="3"/>
        <v>18</v>
      </c>
      <c r="AE64" s="74">
        <v>10</v>
      </c>
      <c r="AF64" s="75">
        <v>0</v>
      </c>
      <c r="AG64" s="75">
        <v>10</v>
      </c>
      <c r="AH64" s="41">
        <f t="shared" si="6"/>
        <v>10</v>
      </c>
      <c r="AI64" s="42">
        <f t="shared" si="7"/>
        <v>3162.85</v>
      </c>
      <c r="AJ64" s="43">
        <f t="shared" si="4"/>
        <v>7.9071249999999988</v>
      </c>
      <c r="AK64" s="33" t="s">
        <v>65</v>
      </c>
    </row>
    <row r="65" spans="1:37" s="10" customFormat="1" ht="39.950000000000003" customHeight="1" x14ac:dyDescent="0.25">
      <c r="A65" s="32">
        <v>60</v>
      </c>
      <c r="B65" s="44" t="s">
        <v>65</v>
      </c>
      <c r="C65" s="47" t="s">
        <v>66</v>
      </c>
      <c r="D65" s="45" t="s">
        <v>202</v>
      </c>
      <c r="E65" s="48" t="s">
        <v>203</v>
      </c>
      <c r="F65" s="47" t="s">
        <v>69</v>
      </c>
      <c r="G65" s="34">
        <f t="shared" si="5"/>
        <v>40</v>
      </c>
      <c r="H65" s="34">
        <v>20</v>
      </c>
      <c r="I65" s="34">
        <v>2</v>
      </c>
      <c r="J65" s="154"/>
      <c r="K65" s="156"/>
      <c r="L65" s="170">
        <f t="shared" si="0"/>
        <v>0</v>
      </c>
      <c r="M65" s="38" t="s">
        <v>70</v>
      </c>
      <c r="N65" s="38"/>
      <c r="O65" s="38"/>
      <c r="P65" s="38"/>
      <c r="Q65" s="38"/>
      <c r="R65" s="38" t="s">
        <v>71</v>
      </c>
      <c r="S65" s="36">
        <v>18</v>
      </c>
      <c r="T65" s="38"/>
      <c r="U65" s="38"/>
      <c r="V65" s="38"/>
      <c r="W65" s="38"/>
      <c r="X65" s="38"/>
      <c r="Y65" s="46"/>
      <c r="Z65" s="38"/>
      <c r="AA65" s="38"/>
      <c r="AB65" s="38">
        <f t="shared" si="1"/>
        <v>1</v>
      </c>
      <c r="AC65" s="38">
        <f t="shared" si="2"/>
        <v>1</v>
      </c>
      <c r="AD65" s="39">
        <f t="shared" si="3"/>
        <v>18</v>
      </c>
      <c r="AE65" s="40">
        <v>10</v>
      </c>
      <c r="AF65" s="40">
        <v>0</v>
      </c>
      <c r="AG65" s="40">
        <v>30</v>
      </c>
      <c r="AH65" s="41">
        <f t="shared" si="6"/>
        <v>30</v>
      </c>
      <c r="AI65" s="42">
        <f t="shared" si="7"/>
        <v>6057.2499999999991</v>
      </c>
      <c r="AJ65" s="43">
        <f t="shared" si="4"/>
        <v>7.5715624999999989</v>
      </c>
      <c r="AK65" s="44" t="s">
        <v>65</v>
      </c>
    </row>
    <row r="66" spans="1:37" s="10" customFormat="1" ht="30" customHeight="1" x14ac:dyDescent="0.25">
      <c r="A66" s="32">
        <v>61</v>
      </c>
      <c r="B66" s="56" t="s">
        <v>65</v>
      </c>
      <c r="C66" s="47" t="s">
        <v>66</v>
      </c>
      <c r="D66" s="52" t="s">
        <v>204</v>
      </c>
      <c r="E66" s="48" t="s">
        <v>205</v>
      </c>
      <c r="F66" s="47" t="s">
        <v>69</v>
      </c>
      <c r="G66" s="34">
        <f t="shared" si="5"/>
        <v>20</v>
      </c>
      <c r="H66" s="34">
        <v>15</v>
      </c>
      <c r="I66" s="34">
        <v>0</v>
      </c>
      <c r="J66" s="154"/>
      <c r="K66" s="156"/>
      <c r="L66" s="170">
        <f t="shared" si="0"/>
        <v>0</v>
      </c>
      <c r="M66" s="38" t="s">
        <v>70</v>
      </c>
      <c r="N66" s="38"/>
      <c r="O66" s="38"/>
      <c r="P66" s="38"/>
      <c r="Q66" s="38"/>
      <c r="R66" s="38" t="s">
        <v>71</v>
      </c>
      <c r="S66" s="36">
        <v>18</v>
      </c>
      <c r="T66" s="38"/>
      <c r="U66" s="38"/>
      <c r="V66" s="38"/>
      <c r="W66" s="38"/>
      <c r="X66" s="38"/>
      <c r="Y66" s="46"/>
      <c r="Z66" s="38"/>
      <c r="AA66" s="38"/>
      <c r="AB66" s="38">
        <f t="shared" si="1"/>
        <v>1</v>
      </c>
      <c r="AC66" s="38">
        <f t="shared" si="2"/>
        <v>1</v>
      </c>
      <c r="AD66" s="39">
        <f t="shared" si="3"/>
        <v>18</v>
      </c>
      <c r="AE66" s="40">
        <v>5</v>
      </c>
      <c r="AF66" s="40">
        <v>0</v>
      </c>
      <c r="AG66" s="40">
        <v>15</v>
      </c>
      <c r="AH66" s="41">
        <f t="shared" si="6"/>
        <v>15</v>
      </c>
      <c r="AI66" s="42">
        <f t="shared" si="7"/>
        <v>3273.9</v>
      </c>
      <c r="AJ66" s="43">
        <f t="shared" si="4"/>
        <v>10.913</v>
      </c>
      <c r="AK66" s="56" t="s">
        <v>65</v>
      </c>
    </row>
    <row r="67" spans="1:37" s="10" customFormat="1" ht="30" customHeight="1" x14ac:dyDescent="0.25">
      <c r="A67" s="32">
        <v>62</v>
      </c>
      <c r="B67" s="44" t="s">
        <v>65</v>
      </c>
      <c r="C67" s="47" t="s">
        <v>66</v>
      </c>
      <c r="D67" s="45" t="s">
        <v>206</v>
      </c>
      <c r="E67" s="48" t="s">
        <v>207</v>
      </c>
      <c r="F67" s="72" t="s">
        <v>69</v>
      </c>
      <c r="G67" s="34">
        <f t="shared" si="5"/>
        <v>20</v>
      </c>
      <c r="H67" s="34">
        <v>15</v>
      </c>
      <c r="I67" s="34">
        <v>4</v>
      </c>
      <c r="J67" s="154"/>
      <c r="K67" s="154"/>
      <c r="L67" s="170">
        <f t="shared" si="0"/>
        <v>0</v>
      </c>
      <c r="M67" s="36" t="s">
        <v>70</v>
      </c>
      <c r="N67" s="36"/>
      <c r="O67" s="36"/>
      <c r="P67" s="36"/>
      <c r="Q67" s="36"/>
      <c r="R67" s="36" t="s">
        <v>71</v>
      </c>
      <c r="S67" s="36">
        <v>18</v>
      </c>
      <c r="T67" s="36"/>
      <c r="U67" s="36"/>
      <c r="V67" s="36"/>
      <c r="W67" s="36"/>
      <c r="X67" s="36"/>
      <c r="Y67" s="37"/>
      <c r="Z67" s="36"/>
      <c r="AA67" s="36"/>
      <c r="AB67" s="38">
        <f t="shared" si="1"/>
        <v>1</v>
      </c>
      <c r="AC67" s="38">
        <f t="shared" si="2"/>
        <v>1</v>
      </c>
      <c r="AD67" s="39">
        <f t="shared" si="3"/>
        <v>18</v>
      </c>
      <c r="AE67" s="75">
        <v>10</v>
      </c>
      <c r="AF67" s="75">
        <v>10</v>
      </c>
      <c r="AG67" s="75">
        <v>0</v>
      </c>
      <c r="AH67" s="41">
        <f t="shared" si="6"/>
        <v>10</v>
      </c>
      <c r="AI67" s="42">
        <f t="shared" si="7"/>
        <v>2322.9</v>
      </c>
      <c r="AJ67" s="43">
        <f t="shared" si="4"/>
        <v>7.7430000000000003</v>
      </c>
      <c r="AK67" s="44" t="s">
        <v>65</v>
      </c>
    </row>
    <row r="68" spans="1:37" s="58" customFormat="1" ht="30" customHeight="1" x14ac:dyDescent="0.25">
      <c r="A68" s="32">
        <v>63</v>
      </c>
      <c r="B68" s="44" t="s">
        <v>65</v>
      </c>
      <c r="C68" s="47" t="s">
        <v>66</v>
      </c>
      <c r="D68" s="45" t="s">
        <v>208</v>
      </c>
      <c r="E68" s="48" t="s">
        <v>209</v>
      </c>
      <c r="F68" s="47" t="s">
        <v>69</v>
      </c>
      <c r="G68" s="34">
        <f t="shared" si="5"/>
        <v>25</v>
      </c>
      <c r="H68" s="34">
        <v>20</v>
      </c>
      <c r="I68" s="34">
        <v>3</v>
      </c>
      <c r="J68" s="154"/>
      <c r="K68" s="158"/>
      <c r="L68" s="170">
        <f t="shared" si="0"/>
        <v>0</v>
      </c>
      <c r="M68" s="38" t="s">
        <v>70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46"/>
      <c r="Z68" s="38"/>
      <c r="AA68" s="38"/>
      <c r="AB68" s="38">
        <f t="shared" si="1"/>
        <v>0</v>
      </c>
      <c r="AC68" s="38">
        <f t="shared" si="2"/>
        <v>0</v>
      </c>
      <c r="AD68" s="39">
        <f t="shared" si="3"/>
        <v>0</v>
      </c>
      <c r="AE68" s="45">
        <v>10</v>
      </c>
      <c r="AF68" s="45">
        <v>15</v>
      </c>
      <c r="AG68" s="45">
        <v>0</v>
      </c>
      <c r="AH68" s="41">
        <f t="shared" si="6"/>
        <v>15</v>
      </c>
      <c r="AI68" s="42">
        <f t="shared" si="7"/>
        <v>2935.45</v>
      </c>
      <c r="AJ68" s="43">
        <f t="shared" si="4"/>
        <v>5.8708999999999989</v>
      </c>
      <c r="AK68" s="44" t="s">
        <v>65</v>
      </c>
    </row>
    <row r="69" spans="1:37" s="10" customFormat="1" ht="30" customHeight="1" x14ac:dyDescent="0.25">
      <c r="A69" s="32">
        <v>64</v>
      </c>
      <c r="B69" s="44" t="s">
        <v>65</v>
      </c>
      <c r="C69" s="47" t="s">
        <v>66</v>
      </c>
      <c r="D69" s="45" t="s">
        <v>210</v>
      </c>
      <c r="E69" s="48" t="s">
        <v>211</v>
      </c>
      <c r="F69" s="47" t="s">
        <v>69</v>
      </c>
      <c r="G69" s="34">
        <f t="shared" si="5"/>
        <v>12</v>
      </c>
      <c r="H69" s="34">
        <v>20</v>
      </c>
      <c r="I69" s="34">
        <v>1</v>
      </c>
      <c r="J69" s="154"/>
      <c r="K69" s="156"/>
      <c r="L69" s="170">
        <f t="shared" si="0"/>
        <v>0</v>
      </c>
      <c r="M69" s="38" t="s">
        <v>70</v>
      </c>
      <c r="N69" s="38"/>
      <c r="O69" s="38"/>
      <c r="P69" s="38" t="s">
        <v>71</v>
      </c>
      <c r="Q69" s="36">
        <v>20</v>
      </c>
      <c r="R69" s="38"/>
      <c r="S69" s="38"/>
      <c r="T69" s="38"/>
      <c r="U69" s="38"/>
      <c r="V69" s="38"/>
      <c r="W69" s="38"/>
      <c r="X69" s="38"/>
      <c r="Y69" s="46"/>
      <c r="Z69" s="38"/>
      <c r="AA69" s="38"/>
      <c r="AB69" s="38">
        <f t="shared" si="1"/>
        <v>1</v>
      </c>
      <c r="AC69" s="38">
        <f t="shared" si="2"/>
        <v>1</v>
      </c>
      <c r="AD69" s="39">
        <f t="shared" si="3"/>
        <v>20</v>
      </c>
      <c r="AE69" s="40">
        <v>4</v>
      </c>
      <c r="AF69" s="40">
        <v>8</v>
      </c>
      <c r="AG69" s="40">
        <v>0</v>
      </c>
      <c r="AH69" s="41">
        <f t="shared" si="6"/>
        <v>8</v>
      </c>
      <c r="AI69" s="42">
        <f t="shared" si="7"/>
        <v>1878.29</v>
      </c>
      <c r="AJ69" s="43">
        <f t="shared" si="4"/>
        <v>7.8262083333333337</v>
      </c>
      <c r="AK69" s="44" t="s">
        <v>65</v>
      </c>
    </row>
    <row r="70" spans="1:37" s="10" customFormat="1" ht="30" customHeight="1" x14ac:dyDescent="0.25">
      <c r="A70" s="32">
        <v>65</v>
      </c>
      <c r="B70" s="44" t="s">
        <v>65</v>
      </c>
      <c r="C70" s="47" t="s">
        <v>66</v>
      </c>
      <c r="D70" s="45" t="s">
        <v>212</v>
      </c>
      <c r="E70" s="48" t="s">
        <v>213</v>
      </c>
      <c r="F70" s="47" t="s">
        <v>69</v>
      </c>
      <c r="G70" s="34">
        <f t="shared" si="5"/>
        <v>12</v>
      </c>
      <c r="H70" s="34">
        <v>20</v>
      </c>
      <c r="I70" s="34">
        <v>1</v>
      </c>
      <c r="J70" s="154"/>
      <c r="K70" s="154"/>
      <c r="L70" s="170">
        <f t="shared" ref="L70:L133" si="8">IF(AH70&gt;0,K70,0)</f>
        <v>0</v>
      </c>
      <c r="M70" s="36" t="s">
        <v>70</v>
      </c>
      <c r="N70" s="36"/>
      <c r="O70" s="36"/>
      <c r="P70" s="36" t="s">
        <v>71</v>
      </c>
      <c r="Q70" s="36">
        <v>20</v>
      </c>
      <c r="R70" s="36"/>
      <c r="S70" s="36"/>
      <c r="T70" s="36"/>
      <c r="U70" s="36"/>
      <c r="V70" s="36"/>
      <c r="W70" s="36"/>
      <c r="X70" s="36"/>
      <c r="Y70" s="37"/>
      <c r="Z70" s="36"/>
      <c r="AA70" s="36"/>
      <c r="AB70" s="38">
        <f t="shared" ref="AB70:AB133" si="9">COUNT(Y70,AA70,S70,O70,Q70,W70,U70)</f>
        <v>1</v>
      </c>
      <c r="AC70" s="38">
        <f t="shared" ref="AC70:AC133" si="10">COUNTIF(N70:AA70,"SI")</f>
        <v>1</v>
      </c>
      <c r="AD70" s="39">
        <f t="shared" ref="AD70:AD133" si="11">MAX(M70:AC70)</f>
        <v>20</v>
      </c>
      <c r="AE70" s="45">
        <v>4</v>
      </c>
      <c r="AF70" s="45">
        <v>8</v>
      </c>
      <c r="AG70" s="45">
        <v>0</v>
      </c>
      <c r="AH70" s="41">
        <f t="shared" si="6"/>
        <v>8</v>
      </c>
      <c r="AI70" s="42">
        <f t="shared" ref="AI70:AI133" si="12">(AE70*81.32)+(AF70*81.32)+(AG70*144.72)+IF(AE70=0,0,H70*34.33)+IF(AH70=0,0,H70*6.86)+78.65</f>
        <v>1878.29</v>
      </c>
      <c r="AJ70" s="43">
        <f t="shared" ref="AJ70:AJ133" si="13">AI70/H70/G70</f>
        <v>7.8262083333333337</v>
      </c>
      <c r="AK70" s="44" t="s">
        <v>65</v>
      </c>
    </row>
    <row r="71" spans="1:37" s="10" customFormat="1" ht="30" customHeight="1" x14ac:dyDescent="0.25">
      <c r="A71" s="32">
        <v>66</v>
      </c>
      <c r="B71" s="44" t="s">
        <v>65</v>
      </c>
      <c r="C71" s="47" t="s">
        <v>66</v>
      </c>
      <c r="D71" s="45" t="s">
        <v>214</v>
      </c>
      <c r="E71" s="48" t="s">
        <v>215</v>
      </c>
      <c r="F71" s="47" t="s">
        <v>69</v>
      </c>
      <c r="G71" s="34">
        <f t="shared" si="5"/>
        <v>12</v>
      </c>
      <c r="H71" s="34">
        <v>20</v>
      </c>
      <c r="I71" s="34">
        <v>1</v>
      </c>
      <c r="J71" s="154"/>
      <c r="K71" s="156"/>
      <c r="L71" s="170">
        <f t="shared" si="8"/>
        <v>0</v>
      </c>
      <c r="M71" s="38" t="s">
        <v>70</v>
      </c>
      <c r="N71" s="38"/>
      <c r="O71" s="38"/>
      <c r="P71" s="38" t="s">
        <v>71</v>
      </c>
      <c r="Q71" s="36">
        <v>20</v>
      </c>
      <c r="R71" s="38"/>
      <c r="S71" s="38"/>
      <c r="T71" s="38"/>
      <c r="U71" s="38"/>
      <c r="V71" s="38"/>
      <c r="W71" s="38"/>
      <c r="X71" s="38"/>
      <c r="Y71" s="46"/>
      <c r="Z71" s="38"/>
      <c r="AA71" s="38"/>
      <c r="AB71" s="38">
        <f t="shared" si="9"/>
        <v>1</v>
      </c>
      <c r="AC71" s="38">
        <f t="shared" si="10"/>
        <v>1</v>
      </c>
      <c r="AD71" s="39">
        <f t="shared" si="11"/>
        <v>20</v>
      </c>
      <c r="AE71" s="45">
        <v>3</v>
      </c>
      <c r="AF71" s="45">
        <v>9</v>
      </c>
      <c r="AG71" s="45">
        <v>0</v>
      </c>
      <c r="AH71" s="41">
        <f t="shared" si="6"/>
        <v>9</v>
      </c>
      <c r="AI71" s="42">
        <f t="shared" si="12"/>
        <v>1878.29</v>
      </c>
      <c r="AJ71" s="43">
        <f t="shared" si="13"/>
        <v>7.8262083333333337</v>
      </c>
      <c r="AK71" s="44" t="s">
        <v>65</v>
      </c>
    </row>
    <row r="72" spans="1:37" s="10" customFormat="1" ht="30" customHeight="1" x14ac:dyDescent="0.25">
      <c r="A72" s="32">
        <v>67</v>
      </c>
      <c r="B72" s="44" t="s">
        <v>65</v>
      </c>
      <c r="C72" s="47" t="s">
        <v>66</v>
      </c>
      <c r="D72" s="45" t="s">
        <v>216</v>
      </c>
      <c r="E72" s="48" t="s">
        <v>217</v>
      </c>
      <c r="F72" s="47" t="s">
        <v>69</v>
      </c>
      <c r="G72" s="34">
        <f t="shared" si="5"/>
        <v>12</v>
      </c>
      <c r="H72" s="34">
        <v>15</v>
      </c>
      <c r="I72" s="34">
        <v>0</v>
      </c>
      <c r="J72" s="154"/>
      <c r="K72" s="154"/>
      <c r="L72" s="170">
        <f t="shared" si="8"/>
        <v>0</v>
      </c>
      <c r="M72" s="36" t="s">
        <v>70</v>
      </c>
      <c r="N72" s="36"/>
      <c r="O72" s="36"/>
      <c r="P72" s="36" t="s">
        <v>71</v>
      </c>
      <c r="Q72" s="36">
        <v>20</v>
      </c>
      <c r="R72" s="36"/>
      <c r="S72" s="36"/>
      <c r="T72" s="36"/>
      <c r="U72" s="36"/>
      <c r="V72" s="36"/>
      <c r="W72" s="36"/>
      <c r="X72" s="36"/>
      <c r="Y72" s="37"/>
      <c r="Z72" s="36"/>
      <c r="AA72" s="36"/>
      <c r="AB72" s="38">
        <f t="shared" si="9"/>
        <v>1</v>
      </c>
      <c r="AC72" s="38">
        <f t="shared" si="10"/>
        <v>1</v>
      </c>
      <c r="AD72" s="39">
        <f t="shared" si="11"/>
        <v>20</v>
      </c>
      <c r="AE72" s="45">
        <v>3</v>
      </c>
      <c r="AF72" s="45">
        <v>9</v>
      </c>
      <c r="AG72" s="45">
        <v>0</v>
      </c>
      <c r="AH72" s="41">
        <f t="shared" ref="AH72:AH139" si="14">+AF72+AG72</f>
        <v>9</v>
      </c>
      <c r="AI72" s="42">
        <f t="shared" si="12"/>
        <v>1672.3400000000001</v>
      </c>
      <c r="AJ72" s="43">
        <f t="shared" si="13"/>
        <v>9.2907777777777785</v>
      </c>
      <c r="AK72" s="44" t="s">
        <v>65</v>
      </c>
    </row>
    <row r="73" spans="1:37" s="10" customFormat="1" ht="30" customHeight="1" x14ac:dyDescent="0.25">
      <c r="A73" s="32">
        <v>68</v>
      </c>
      <c r="B73" s="44" t="s">
        <v>65</v>
      </c>
      <c r="C73" s="47" t="s">
        <v>66</v>
      </c>
      <c r="D73" s="45" t="s">
        <v>218</v>
      </c>
      <c r="E73" s="48" t="s">
        <v>219</v>
      </c>
      <c r="F73" s="47" t="s">
        <v>69</v>
      </c>
      <c r="G73" s="34">
        <f t="shared" si="5"/>
        <v>20</v>
      </c>
      <c r="H73" s="34">
        <v>20</v>
      </c>
      <c r="I73" s="34">
        <v>0</v>
      </c>
      <c r="J73" s="154"/>
      <c r="K73" s="156"/>
      <c r="L73" s="170">
        <f t="shared" si="8"/>
        <v>0</v>
      </c>
      <c r="M73" s="38" t="s">
        <v>70</v>
      </c>
      <c r="N73" s="38"/>
      <c r="O73" s="38"/>
      <c r="P73" s="38" t="s">
        <v>71</v>
      </c>
      <c r="Q73" s="36">
        <v>20</v>
      </c>
      <c r="R73" s="38"/>
      <c r="S73" s="38"/>
      <c r="T73" s="38"/>
      <c r="U73" s="38"/>
      <c r="V73" s="38"/>
      <c r="W73" s="38"/>
      <c r="X73" s="38"/>
      <c r="Y73" s="46"/>
      <c r="Z73" s="38"/>
      <c r="AA73" s="38"/>
      <c r="AB73" s="38">
        <f t="shared" si="9"/>
        <v>1</v>
      </c>
      <c r="AC73" s="38">
        <f t="shared" si="10"/>
        <v>1</v>
      </c>
      <c r="AD73" s="39">
        <f t="shared" si="11"/>
        <v>20</v>
      </c>
      <c r="AE73" s="45">
        <v>8</v>
      </c>
      <c r="AF73" s="45">
        <v>0</v>
      </c>
      <c r="AG73" s="45">
        <v>12</v>
      </c>
      <c r="AH73" s="41">
        <f t="shared" si="14"/>
        <v>12</v>
      </c>
      <c r="AI73" s="42">
        <f t="shared" si="12"/>
        <v>3289.6499999999996</v>
      </c>
      <c r="AJ73" s="43">
        <f t="shared" si="13"/>
        <v>8.224124999999999</v>
      </c>
      <c r="AK73" s="44" t="s">
        <v>65</v>
      </c>
    </row>
    <row r="74" spans="1:37" s="10" customFormat="1" ht="30" customHeight="1" x14ac:dyDescent="0.25">
      <c r="A74" s="32">
        <v>69</v>
      </c>
      <c r="B74" s="44" t="s">
        <v>65</v>
      </c>
      <c r="C74" s="47" t="s">
        <v>66</v>
      </c>
      <c r="D74" s="45" t="s">
        <v>220</v>
      </c>
      <c r="E74" s="48" t="s">
        <v>221</v>
      </c>
      <c r="F74" s="47" t="s">
        <v>69</v>
      </c>
      <c r="G74" s="34">
        <f t="shared" si="5"/>
        <v>20</v>
      </c>
      <c r="H74" s="34">
        <v>20</v>
      </c>
      <c r="I74" s="34">
        <v>0</v>
      </c>
      <c r="J74" s="154"/>
      <c r="K74" s="156"/>
      <c r="L74" s="170">
        <f t="shared" si="8"/>
        <v>0</v>
      </c>
      <c r="M74" s="38" t="s">
        <v>70</v>
      </c>
      <c r="N74" s="38"/>
      <c r="O74" s="38"/>
      <c r="P74" s="38" t="s">
        <v>71</v>
      </c>
      <c r="Q74" s="36">
        <v>20</v>
      </c>
      <c r="R74" s="38"/>
      <c r="S74" s="38"/>
      <c r="T74" s="38"/>
      <c r="U74" s="38"/>
      <c r="V74" s="38"/>
      <c r="W74" s="38"/>
      <c r="X74" s="38"/>
      <c r="Y74" s="46"/>
      <c r="Z74" s="38"/>
      <c r="AA74" s="38"/>
      <c r="AB74" s="38">
        <f t="shared" si="9"/>
        <v>1</v>
      </c>
      <c r="AC74" s="38">
        <f t="shared" si="10"/>
        <v>1</v>
      </c>
      <c r="AD74" s="39">
        <f t="shared" si="11"/>
        <v>20</v>
      </c>
      <c r="AE74" s="45">
        <v>8</v>
      </c>
      <c r="AF74" s="45">
        <v>0</v>
      </c>
      <c r="AG74" s="45">
        <v>12</v>
      </c>
      <c r="AH74" s="41">
        <f t="shared" si="14"/>
        <v>12</v>
      </c>
      <c r="AI74" s="42">
        <f t="shared" si="12"/>
        <v>3289.6499999999996</v>
      </c>
      <c r="AJ74" s="43">
        <f t="shared" si="13"/>
        <v>8.224124999999999</v>
      </c>
      <c r="AK74" s="44" t="s">
        <v>65</v>
      </c>
    </row>
    <row r="75" spans="1:37" s="10" customFormat="1" ht="30" customHeight="1" x14ac:dyDescent="0.25">
      <c r="A75" s="32">
        <v>70</v>
      </c>
      <c r="B75" s="44" t="s">
        <v>65</v>
      </c>
      <c r="C75" s="47" t="s">
        <v>66</v>
      </c>
      <c r="D75" s="45" t="s">
        <v>222</v>
      </c>
      <c r="E75" s="48" t="s">
        <v>223</v>
      </c>
      <c r="F75" s="47" t="s">
        <v>69</v>
      </c>
      <c r="G75" s="34">
        <f t="shared" ref="G75:G143" si="15">+AE75+AF75+AG75</f>
        <v>32</v>
      </c>
      <c r="H75" s="34">
        <v>15</v>
      </c>
      <c r="I75" s="34">
        <v>1</v>
      </c>
      <c r="J75" s="154"/>
      <c r="K75" s="156"/>
      <c r="L75" s="170">
        <f t="shared" si="8"/>
        <v>0</v>
      </c>
      <c r="M75" s="38" t="s">
        <v>70</v>
      </c>
      <c r="N75" s="38"/>
      <c r="O75" s="38"/>
      <c r="P75" s="38" t="s">
        <v>71</v>
      </c>
      <c r="Q75" s="36">
        <v>20</v>
      </c>
      <c r="R75" s="38"/>
      <c r="S75" s="38"/>
      <c r="T75" s="38"/>
      <c r="U75" s="38"/>
      <c r="V75" s="38"/>
      <c r="W75" s="38"/>
      <c r="X75" s="38"/>
      <c r="Y75" s="46"/>
      <c r="Z75" s="38"/>
      <c r="AA75" s="38"/>
      <c r="AB75" s="38">
        <f t="shared" si="9"/>
        <v>1</v>
      </c>
      <c r="AC75" s="38">
        <f t="shared" si="10"/>
        <v>1</v>
      </c>
      <c r="AD75" s="39">
        <f t="shared" si="11"/>
        <v>20</v>
      </c>
      <c r="AE75" s="45">
        <v>12</v>
      </c>
      <c r="AF75" s="45">
        <v>20</v>
      </c>
      <c r="AG75" s="45">
        <v>0</v>
      </c>
      <c r="AH75" s="41">
        <f t="shared" si="14"/>
        <v>20</v>
      </c>
      <c r="AI75" s="42">
        <f t="shared" si="12"/>
        <v>3298.74</v>
      </c>
      <c r="AJ75" s="43">
        <f t="shared" si="13"/>
        <v>6.8723749999999999</v>
      </c>
      <c r="AK75" s="44" t="s">
        <v>65</v>
      </c>
    </row>
    <row r="76" spans="1:37" s="10" customFormat="1" ht="30" customHeight="1" x14ac:dyDescent="0.25">
      <c r="A76" s="32">
        <v>71</v>
      </c>
      <c r="B76" s="44" t="s">
        <v>65</v>
      </c>
      <c r="C76" s="47" t="s">
        <v>66</v>
      </c>
      <c r="D76" s="45" t="s">
        <v>224</v>
      </c>
      <c r="E76" s="48" t="s">
        <v>225</v>
      </c>
      <c r="F76" s="47" t="s">
        <v>69</v>
      </c>
      <c r="G76" s="34">
        <f t="shared" si="15"/>
        <v>20</v>
      </c>
      <c r="H76" s="34">
        <v>20</v>
      </c>
      <c r="I76" s="34">
        <v>1</v>
      </c>
      <c r="J76" s="154"/>
      <c r="K76" s="156"/>
      <c r="L76" s="170">
        <f t="shared" si="8"/>
        <v>0</v>
      </c>
      <c r="M76" s="38" t="s">
        <v>70</v>
      </c>
      <c r="N76" s="38"/>
      <c r="O76" s="38"/>
      <c r="P76" s="38" t="s">
        <v>71</v>
      </c>
      <c r="Q76" s="36">
        <v>20</v>
      </c>
      <c r="R76" s="38"/>
      <c r="S76" s="38"/>
      <c r="T76" s="38"/>
      <c r="U76" s="38"/>
      <c r="V76" s="38"/>
      <c r="W76" s="38"/>
      <c r="X76" s="38"/>
      <c r="Y76" s="46"/>
      <c r="Z76" s="38"/>
      <c r="AA76" s="38"/>
      <c r="AB76" s="38">
        <f t="shared" si="9"/>
        <v>1</v>
      </c>
      <c r="AC76" s="38">
        <f t="shared" si="10"/>
        <v>1</v>
      </c>
      <c r="AD76" s="39">
        <f t="shared" si="11"/>
        <v>20</v>
      </c>
      <c r="AE76" s="45">
        <v>4</v>
      </c>
      <c r="AF76" s="45">
        <v>16</v>
      </c>
      <c r="AG76" s="45">
        <v>0</v>
      </c>
      <c r="AH76" s="41">
        <f t="shared" si="14"/>
        <v>16</v>
      </c>
      <c r="AI76" s="42">
        <f t="shared" si="12"/>
        <v>2528.85</v>
      </c>
      <c r="AJ76" s="43">
        <f t="shared" si="13"/>
        <v>6.3221249999999998</v>
      </c>
      <c r="AK76" s="44" t="s">
        <v>65</v>
      </c>
    </row>
    <row r="77" spans="1:37" s="10" customFormat="1" ht="30" customHeight="1" x14ac:dyDescent="0.25">
      <c r="A77" s="32">
        <v>72</v>
      </c>
      <c r="B77" s="44" t="s">
        <v>65</v>
      </c>
      <c r="C77" s="47" t="s">
        <v>66</v>
      </c>
      <c r="D77" s="45" t="s">
        <v>226</v>
      </c>
      <c r="E77" s="48" t="s">
        <v>227</v>
      </c>
      <c r="F77" s="47" t="s">
        <v>69</v>
      </c>
      <c r="G77" s="34">
        <f t="shared" si="15"/>
        <v>20</v>
      </c>
      <c r="H77" s="34">
        <v>15</v>
      </c>
      <c r="I77" s="34">
        <v>0</v>
      </c>
      <c r="J77" s="154"/>
      <c r="K77" s="154"/>
      <c r="L77" s="170">
        <f t="shared" si="8"/>
        <v>0</v>
      </c>
      <c r="M77" s="36" t="s">
        <v>70</v>
      </c>
      <c r="N77" s="36"/>
      <c r="O77" s="36"/>
      <c r="P77" s="36" t="s">
        <v>71</v>
      </c>
      <c r="Q77" s="36">
        <v>20</v>
      </c>
      <c r="R77" s="36"/>
      <c r="S77" s="36"/>
      <c r="T77" s="36"/>
      <c r="U77" s="36"/>
      <c r="V77" s="36"/>
      <c r="W77" s="36"/>
      <c r="X77" s="36"/>
      <c r="Y77" s="37"/>
      <c r="Z77" s="36"/>
      <c r="AA77" s="36"/>
      <c r="AB77" s="38">
        <f t="shared" si="9"/>
        <v>1</v>
      </c>
      <c r="AC77" s="38">
        <f t="shared" si="10"/>
        <v>1</v>
      </c>
      <c r="AD77" s="39">
        <f t="shared" si="11"/>
        <v>20</v>
      </c>
      <c r="AE77" s="40">
        <v>8</v>
      </c>
      <c r="AF77" s="40">
        <v>12</v>
      </c>
      <c r="AG77" s="40">
        <v>0</v>
      </c>
      <c r="AH77" s="41">
        <f t="shared" si="14"/>
        <v>12</v>
      </c>
      <c r="AI77" s="42">
        <f t="shared" si="12"/>
        <v>2322.9</v>
      </c>
      <c r="AJ77" s="43">
        <f t="shared" si="13"/>
        <v>7.7430000000000003</v>
      </c>
      <c r="AK77" s="44" t="s">
        <v>65</v>
      </c>
    </row>
    <row r="78" spans="1:37" s="10" customFormat="1" ht="30" customHeight="1" x14ac:dyDescent="0.25">
      <c r="A78" s="32">
        <v>73</v>
      </c>
      <c r="B78" s="44" t="s">
        <v>65</v>
      </c>
      <c r="C78" s="47" t="s">
        <v>66</v>
      </c>
      <c r="D78" s="52" t="s">
        <v>228</v>
      </c>
      <c r="E78" s="48" t="s">
        <v>229</v>
      </c>
      <c r="F78" s="47" t="s">
        <v>69</v>
      </c>
      <c r="G78" s="34">
        <f t="shared" si="15"/>
        <v>20</v>
      </c>
      <c r="H78" s="34">
        <v>15</v>
      </c>
      <c r="I78" s="34">
        <v>0</v>
      </c>
      <c r="J78" s="154"/>
      <c r="K78" s="159"/>
      <c r="L78" s="170">
        <f t="shared" si="8"/>
        <v>0</v>
      </c>
      <c r="M78" s="38" t="s">
        <v>74</v>
      </c>
      <c r="N78" s="62"/>
      <c r="O78" s="62"/>
      <c r="P78" s="62" t="s">
        <v>71</v>
      </c>
      <c r="Q78" s="36">
        <v>20</v>
      </c>
      <c r="R78" s="62"/>
      <c r="S78" s="62"/>
      <c r="T78" s="62"/>
      <c r="U78" s="62"/>
      <c r="V78" s="62"/>
      <c r="W78" s="62"/>
      <c r="X78" s="62"/>
      <c r="Y78" s="63"/>
      <c r="Z78" s="62"/>
      <c r="AA78" s="62"/>
      <c r="AB78" s="38">
        <f t="shared" si="9"/>
        <v>1</v>
      </c>
      <c r="AC78" s="38">
        <f t="shared" si="10"/>
        <v>1</v>
      </c>
      <c r="AD78" s="39">
        <f t="shared" si="11"/>
        <v>20</v>
      </c>
      <c r="AE78" s="65">
        <v>4</v>
      </c>
      <c r="AF78" s="65">
        <v>16</v>
      </c>
      <c r="AG78" s="40">
        <v>0</v>
      </c>
      <c r="AH78" s="41">
        <f t="shared" si="14"/>
        <v>16</v>
      </c>
      <c r="AI78" s="42">
        <f t="shared" si="12"/>
        <v>2322.9</v>
      </c>
      <c r="AJ78" s="43">
        <f t="shared" si="13"/>
        <v>7.7430000000000003</v>
      </c>
      <c r="AK78" s="44" t="s">
        <v>65</v>
      </c>
    </row>
    <row r="79" spans="1:37" s="10" customFormat="1" ht="30" customHeight="1" x14ac:dyDescent="0.25">
      <c r="A79" s="32">
        <v>74</v>
      </c>
      <c r="B79" s="47" t="s">
        <v>65</v>
      </c>
      <c r="C79" s="47" t="s">
        <v>66</v>
      </c>
      <c r="D79" s="52" t="s">
        <v>230</v>
      </c>
      <c r="E79" s="48" t="s">
        <v>231</v>
      </c>
      <c r="F79" s="47" t="s">
        <v>69</v>
      </c>
      <c r="G79" s="34">
        <f t="shared" si="15"/>
        <v>45</v>
      </c>
      <c r="H79" s="34">
        <v>15</v>
      </c>
      <c r="I79" s="34">
        <v>0</v>
      </c>
      <c r="J79" s="154"/>
      <c r="K79" s="159"/>
      <c r="L79" s="170">
        <f t="shared" si="8"/>
        <v>0</v>
      </c>
      <c r="M79" s="38" t="s">
        <v>74</v>
      </c>
      <c r="N79" s="38"/>
      <c r="O79" s="38"/>
      <c r="P79" s="38" t="s">
        <v>71</v>
      </c>
      <c r="Q79" s="36">
        <v>20</v>
      </c>
      <c r="R79" s="38"/>
      <c r="S79" s="38"/>
      <c r="T79" s="38"/>
      <c r="U79" s="38"/>
      <c r="V79" s="38"/>
      <c r="W79" s="38"/>
      <c r="X79" s="38"/>
      <c r="Y79" s="46"/>
      <c r="Z79" s="38"/>
      <c r="AA79" s="38"/>
      <c r="AB79" s="38">
        <f t="shared" si="9"/>
        <v>1</v>
      </c>
      <c r="AC79" s="38">
        <f t="shared" si="10"/>
        <v>1</v>
      </c>
      <c r="AD79" s="39">
        <f t="shared" si="11"/>
        <v>20</v>
      </c>
      <c r="AE79" s="49">
        <v>25</v>
      </c>
      <c r="AF79" s="49">
        <v>20</v>
      </c>
      <c r="AG79" s="49">
        <v>0</v>
      </c>
      <c r="AH79" s="41">
        <f t="shared" si="14"/>
        <v>20</v>
      </c>
      <c r="AI79" s="42">
        <f t="shared" si="12"/>
        <v>4355.8999999999987</v>
      </c>
      <c r="AJ79" s="43">
        <f t="shared" si="13"/>
        <v>6.4531851851851831</v>
      </c>
      <c r="AK79" s="47" t="s">
        <v>65</v>
      </c>
    </row>
    <row r="80" spans="1:37" s="10" customFormat="1" ht="30" customHeight="1" x14ac:dyDescent="0.25">
      <c r="A80" s="32">
        <v>75</v>
      </c>
      <c r="B80" s="47" t="s">
        <v>65</v>
      </c>
      <c r="C80" s="47" t="s">
        <v>66</v>
      </c>
      <c r="D80" s="52" t="s">
        <v>232</v>
      </c>
      <c r="E80" s="48" t="s">
        <v>233</v>
      </c>
      <c r="F80" s="47" t="s">
        <v>69</v>
      </c>
      <c r="G80" s="34">
        <f t="shared" si="15"/>
        <v>45</v>
      </c>
      <c r="H80" s="34">
        <v>15</v>
      </c>
      <c r="I80" s="34">
        <v>0</v>
      </c>
      <c r="J80" s="154"/>
      <c r="K80" s="159"/>
      <c r="L80" s="170">
        <f t="shared" si="8"/>
        <v>0</v>
      </c>
      <c r="M80" s="38" t="s">
        <v>74</v>
      </c>
      <c r="N80" s="38"/>
      <c r="O80" s="38"/>
      <c r="P80" s="38" t="s">
        <v>71</v>
      </c>
      <c r="Q80" s="36">
        <v>20</v>
      </c>
      <c r="R80" s="38"/>
      <c r="S80" s="38"/>
      <c r="T80" s="38"/>
      <c r="U80" s="38"/>
      <c r="V80" s="38"/>
      <c r="W80" s="38"/>
      <c r="X80" s="38"/>
      <c r="Y80" s="46"/>
      <c r="Z80" s="38"/>
      <c r="AA80" s="38"/>
      <c r="AB80" s="38">
        <f t="shared" si="9"/>
        <v>1</v>
      </c>
      <c r="AC80" s="38">
        <f t="shared" si="10"/>
        <v>1</v>
      </c>
      <c r="AD80" s="39">
        <f t="shared" si="11"/>
        <v>20</v>
      </c>
      <c r="AE80" s="49">
        <v>25</v>
      </c>
      <c r="AF80" s="49">
        <v>20</v>
      </c>
      <c r="AG80" s="49">
        <v>0</v>
      </c>
      <c r="AH80" s="41">
        <f t="shared" si="14"/>
        <v>20</v>
      </c>
      <c r="AI80" s="42">
        <f t="shared" si="12"/>
        <v>4355.8999999999987</v>
      </c>
      <c r="AJ80" s="43">
        <f t="shared" si="13"/>
        <v>6.4531851851851831</v>
      </c>
      <c r="AK80" s="47" t="s">
        <v>65</v>
      </c>
    </row>
    <row r="81" spans="1:37" s="10" customFormat="1" ht="30" customHeight="1" x14ac:dyDescent="0.25">
      <c r="A81" s="32">
        <v>76</v>
      </c>
      <c r="B81" s="76" t="s">
        <v>65</v>
      </c>
      <c r="C81" s="47" t="s">
        <v>66</v>
      </c>
      <c r="D81" s="52" t="s">
        <v>234</v>
      </c>
      <c r="E81" s="48" t="s">
        <v>235</v>
      </c>
      <c r="F81" s="47" t="s">
        <v>69</v>
      </c>
      <c r="G81" s="34">
        <f t="shared" si="15"/>
        <v>12</v>
      </c>
      <c r="H81" s="34">
        <v>20</v>
      </c>
      <c r="I81" s="34">
        <v>0</v>
      </c>
      <c r="J81" s="154"/>
      <c r="K81" s="156"/>
      <c r="L81" s="170">
        <f t="shared" si="8"/>
        <v>0</v>
      </c>
      <c r="M81" s="38" t="s">
        <v>74</v>
      </c>
      <c r="N81" s="38"/>
      <c r="O81" s="38"/>
      <c r="P81" s="38"/>
      <c r="Q81" s="38"/>
      <c r="R81" s="38" t="s">
        <v>71</v>
      </c>
      <c r="S81" s="38">
        <v>18</v>
      </c>
      <c r="T81" s="38"/>
      <c r="U81" s="38"/>
      <c r="V81" s="38"/>
      <c r="W81" s="38"/>
      <c r="X81" s="38"/>
      <c r="Y81" s="38"/>
      <c r="Z81" s="38"/>
      <c r="AA81" s="38"/>
      <c r="AB81" s="38">
        <f t="shared" si="9"/>
        <v>1</v>
      </c>
      <c r="AC81" s="38">
        <f t="shared" si="10"/>
        <v>1</v>
      </c>
      <c r="AD81" s="39">
        <f t="shared" si="11"/>
        <v>18</v>
      </c>
      <c r="AE81" s="49">
        <v>8</v>
      </c>
      <c r="AF81" s="49">
        <v>0</v>
      </c>
      <c r="AG81" s="49">
        <v>4</v>
      </c>
      <c r="AH81" s="41">
        <f t="shared" si="14"/>
        <v>4</v>
      </c>
      <c r="AI81" s="42">
        <f t="shared" si="12"/>
        <v>2131.89</v>
      </c>
      <c r="AJ81" s="43">
        <f t="shared" si="13"/>
        <v>8.8828750000000003</v>
      </c>
      <c r="AK81" s="76" t="s">
        <v>65</v>
      </c>
    </row>
    <row r="82" spans="1:37" s="10" customFormat="1" ht="30" customHeight="1" x14ac:dyDescent="0.25">
      <c r="A82" s="32">
        <v>77</v>
      </c>
      <c r="B82" s="76" t="s">
        <v>65</v>
      </c>
      <c r="C82" s="47" t="s">
        <v>66</v>
      </c>
      <c r="D82" s="45" t="s">
        <v>236</v>
      </c>
      <c r="E82" s="48" t="s">
        <v>237</v>
      </c>
      <c r="F82" s="47" t="s">
        <v>69</v>
      </c>
      <c r="G82" s="45">
        <v>20</v>
      </c>
      <c r="H82" s="34">
        <v>20</v>
      </c>
      <c r="I82" s="34">
        <v>0</v>
      </c>
      <c r="J82" s="154"/>
      <c r="K82" s="156"/>
      <c r="L82" s="170">
        <f t="shared" si="8"/>
        <v>0</v>
      </c>
      <c r="M82" s="38" t="s">
        <v>70</v>
      </c>
      <c r="N82" s="38"/>
      <c r="O82" s="38"/>
      <c r="P82" s="38" t="s">
        <v>71</v>
      </c>
      <c r="Q82" s="38">
        <v>20</v>
      </c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>
        <f t="shared" si="9"/>
        <v>1</v>
      </c>
      <c r="AC82" s="38">
        <f t="shared" si="10"/>
        <v>1</v>
      </c>
      <c r="AD82" s="39">
        <f t="shared" si="11"/>
        <v>20</v>
      </c>
      <c r="AE82" s="49">
        <v>4</v>
      </c>
      <c r="AF82" s="49">
        <v>16</v>
      </c>
      <c r="AG82" s="49">
        <v>0</v>
      </c>
      <c r="AH82" s="41">
        <f t="shared" si="14"/>
        <v>16</v>
      </c>
      <c r="AI82" s="42">
        <f t="shared" si="12"/>
        <v>2528.85</v>
      </c>
      <c r="AJ82" s="43">
        <f t="shared" si="13"/>
        <v>6.3221249999999998</v>
      </c>
      <c r="AK82" s="76" t="s">
        <v>65</v>
      </c>
    </row>
    <row r="83" spans="1:37" s="10" customFormat="1" ht="30" customHeight="1" x14ac:dyDescent="0.25">
      <c r="A83" s="32">
        <v>78</v>
      </c>
      <c r="B83" s="56" t="s">
        <v>65</v>
      </c>
      <c r="C83" s="47" t="s">
        <v>66</v>
      </c>
      <c r="D83" s="52" t="s">
        <v>238</v>
      </c>
      <c r="E83" s="48" t="s">
        <v>239</v>
      </c>
      <c r="F83" s="57" t="s">
        <v>125</v>
      </c>
      <c r="G83" s="34">
        <f t="shared" si="15"/>
        <v>30</v>
      </c>
      <c r="H83" s="34">
        <v>30</v>
      </c>
      <c r="I83" s="34">
        <v>1</v>
      </c>
      <c r="J83" s="154"/>
      <c r="K83" s="159"/>
      <c r="L83" s="170">
        <f t="shared" si="8"/>
        <v>0</v>
      </c>
      <c r="M83" s="38" t="s">
        <v>70</v>
      </c>
      <c r="N83" s="62"/>
      <c r="O83" s="62"/>
      <c r="P83" s="62"/>
      <c r="Q83" s="62"/>
      <c r="R83" s="62" t="s">
        <v>71</v>
      </c>
      <c r="S83" s="36">
        <v>18</v>
      </c>
      <c r="T83" s="62"/>
      <c r="U83" s="62"/>
      <c r="V83" s="62"/>
      <c r="W83" s="62"/>
      <c r="X83" s="62"/>
      <c r="Y83" s="63"/>
      <c r="Z83" s="62"/>
      <c r="AA83" s="62"/>
      <c r="AB83" s="38">
        <f t="shared" si="9"/>
        <v>1</v>
      </c>
      <c r="AC83" s="38">
        <f t="shared" si="10"/>
        <v>1</v>
      </c>
      <c r="AD83" s="39">
        <f t="shared" si="11"/>
        <v>18</v>
      </c>
      <c r="AE83" s="65">
        <v>12.5</v>
      </c>
      <c r="AF83" s="65">
        <v>17.5</v>
      </c>
      <c r="AG83" s="65">
        <v>0</v>
      </c>
      <c r="AH83" s="41">
        <f t="shared" si="14"/>
        <v>17.5</v>
      </c>
      <c r="AI83" s="171">
        <f t="shared" si="12"/>
        <v>3753.9500000000003</v>
      </c>
      <c r="AJ83" s="43">
        <f t="shared" si="13"/>
        <v>4.1710555555555562</v>
      </c>
      <c r="AK83" s="56" t="s">
        <v>65</v>
      </c>
    </row>
    <row r="84" spans="1:37" s="10" customFormat="1" ht="30" customHeight="1" x14ac:dyDescent="0.25">
      <c r="A84" s="32">
        <v>79</v>
      </c>
      <c r="B84" s="56" t="s">
        <v>65</v>
      </c>
      <c r="C84" s="47" t="s">
        <v>66</v>
      </c>
      <c r="D84" s="52" t="s">
        <v>240</v>
      </c>
      <c r="E84" s="48" t="s">
        <v>241</v>
      </c>
      <c r="F84" s="57" t="s">
        <v>125</v>
      </c>
      <c r="G84" s="34">
        <f t="shared" si="15"/>
        <v>40</v>
      </c>
      <c r="H84" s="34">
        <v>30</v>
      </c>
      <c r="I84" s="34">
        <v>1</v>
      </c>
      <c r="J84" s="154"/>
      <c r="K84" s="159"/>
      <c r="L84" s="170">
        <f t="shared" si="8"/>
        <v>0</v>
      </c>
      <c r="M84" s="38" t="s">
        <v>70</v>
      </c>
      <c r="N84" s="62"/>
      <c r="O84" s="62"/>
      <c r="P84" s="62"/>
      <c r="Q84" s="62"/>
      <c r="R84" s="62" t="s">
        <v>71</v>
      </c>
      <c r="S84" s="36">
        <v>18</v>
      </c>
      <c r="T84" s="62"/>
      <c r="U84" s="62"/>
      <c r="V84" s="62"/>
      <c r="W84" s="62"/>
      <c r="X84" s="62"/>
      <c r="Y84" s="63"/>
      <c r="Z84" s="62"/>
      <c r="AA84" s="62"/>
      <c r="AB84" s="38">
        <f t="shared" si="9"/>
        <v>1</v>
      </c>
      <c r="AC84" s="38">
        <f t="shared" si="10"/>
        <v>1</v>
      </c>
      <c r="AD84" s="39">
        <f t="shared" si="11"/>
        <v>18</v>
      </c>
      <c r="AE84" s="65">
        <v>19</v>
      </c>
      <c r="AF84" s="65">
        <v>21</v>
      </c>
      <c r="AG84" s="65">
        <v>0</v>
      </c>
      <c r="AH84" s="41">
        <f t="shared" si="14"/>
        <v>21</v>
      </c>
      <c r="AI84" s="171">
        <f t="shared" si="12"/>
        <v>4567.1499999999996</v>
      </c>
      <c r="AJ84" s="43">
        <f t="shared" si="13"/>
        <v>3.8059583333333329</v>
      </c>
      <c r="AK84" s="56" t="s">
        <v>65</v>
      </c>
    </row>
    <row r="85" spans="1:37" s="10" customFormat="1" ht="30" customHeight="1" x14ac:dyDescent="0.25">
      <c r="A85" s="32">
        <v>80</v>
      </c>
      <c r="B85" s="56" t="s">
        <v>110</v>
      </c>
      <c r="C85" s="47" t="s">
        <v>101</v>
      </c>
      <c r="D85" s="52" t="s">
        <v>242</v>
      </c>
      <c r="E85" s="48" t="s">
        <v>243</v>
      </c>
      <c r="F85" s="47" t="s">
        <v>69</v>
      </c>
      <c r="G85" s="34">
        <f t="shared" si="15"/>
        <v>120</v>
      </c>
      <c r="H85" s="34">
        <v>15</v>
      </c>
      <c r="I85" s="34">
        <v>2</v>
      </c>
      <c r="J85" s="154"/>
      <c r="K85" s="159"/>
      <c r="L85" s="170">
        <f t="shared" si="8"/>
        <v>0</v>
      </c>
      <c r="M85" s="62" t="s">
        <v>74</v>
      </c>
      <c r="N85" s="62"/>
      <c r="O85" s="62"/>
      <c r="P85" s="62"/>
      <c r="Q85" s="38"/>
      <c r="R85" s="62" t="s">
        <v>71</v>
      </c>
      <c r="S85" s="36">
        <v>18</v>
      </c>
      <c r="T85" s="62"/>
      <c r="U85" s="62"/>
      <c r="V85" s="62"/>
      <c r="W85" s="62"/>
      <c r="X85" s="62"/>
      <c r="Y85" s="63"/>
      <c r="Z85" s="62"/>
      <c r="AA85" s="62"/>
      <c r="AB85" s="38">
        <f t="shared" si="9"/>
        <v>1</v>
      </c>
      <c r="AC85" s="38">
        <f t="shared" si="10"/>
        <v>1</v>
      </c>
      <c r="AD85" s="39">
        <f t="shared" si="11"/>
        <v>18</v>
      </c>
      <c r="AE85" s="65">
        <v>65</v>
      </c>
      <c r="AF85" s="65">
        <v>0</v>
      </c>
      <c r="AG85" s="65">
        <v>55</v>
      </c>
      <c r="AH85" s="41">
        <f t="shared" si="14"/>
        <v>55</v>
      </c>
      <c r="AI85" s="42">
        <f t="shared" si="12"/>
        <v>13941.9</v>
      </c>
      <c r="AJ85" s="43">
        <f t="shared" si="13"/>
        <v>7.7454999999999989</v>
      </c>
      <c r="AK85" s="56" t="s">
        <v>110</v>
      </c>
    </row>
    <row r="86" spans="1:37" s="10" customFormat="1" ht="39.950000000000003" customHeight="1" x14ac:dyDescent="0.25">
      <c r="A86" s="32">
        <v>81</v>
      </c>
      <c r="B86" s="44" t="s">
        <v>65</v>
      </c>
      <c r="C86" s="47" t="s">
        <v>66</v>
      </c>
      <c r="D86" s="45" t="s">
        <v>244</v>
      </c>
      <c r="E86" s="48" t="s">
        <v>245</v>
      </c>
      <c r="F86" s="47" t="s">
        <v>69</v>
      </c>
      <c r="G86" s="34">
        <f t="shared" si="15"/>
        <v>15</v>
      </c>
      <c r="H86" s="34">
        <v>25</v>
      </c>
      <c r="I86" s="34">
        <v>1</v>
      </c>
      <c r="J86" s="154"/>
      <c r="K86" s="156"/>
      <c r="L86" s="170">
        <f t="shared" si="8"/>
        <v>0</v>
      </c>
      <c r="M86" s="38" t="s">
        <v>74</v>
      </c>
      <c r="N86" s="38"/>
      <c r="O86" s="38"/>
      <c r="P86" s="38" t="s">
        <v>71</v>
      </c>
      <c r="Q86" s="38">
        <v>20</v>
      </c>
      <c r="R86" s="38"/>
      <c r="S86" s="38"/>
      <c r="T86" s="38"/>
      <c r="U86" s="38"/>
      <c r="V86" s="38"/>
      <c r="W86" s="38"/>
      <c r="X86" s="38" t="s">
        <v>71</v>
      </c>
      <c r="Y86" s="38">
        <v>12</v>
      </c>
      <c r="Z86" s="38" t="s">
        <v>71</v>
      </c>
      <c r="AA86" s="38">
        <v>12</v>
      </c>
      <c r="AB86" s="38">
        <f t="shared" si="9"/>
        <v>3</v>
      </c>
      <c r="AC86" s="38">
        <f t="shared" si="10"/>
        <v>3</v>
      </c>
      <c r="AD86" s="39">
        <f t="shared" si="11"/>
        <v>20</v>
      </c>
      <c r="AE86" s="40">
        <v>12</v>
      </c>
      <c r="AF86" s="40">
        <v>3</v>
      </c>
      <c r="AG86" s="40">
        <v>0</v>
      </c>
      <c r="AH86" s="41">
        <f t="shared" si="14"/>
        <v>3</v>
      </c>
      <c r="AI86" s="42">
        <f t="shared" si="12"/>
        <v>2328.2000000000003</v>
      </c>
      <c r="AJ86" s="43">
        <f t="shared" si="13"/>
        <v>6.2085333333333343</v>
      </c>
      <c r="AK86" s="44" t="s">
        <v>65</v>
      </c>
    </row>
    <row r="87" spans="1:37" s="10" customFormat="1" ht="30" customHeight="1" x14ac:dyDescent="0.25">
      <c r="A87" s="32">
        <v>82</v>
      </c>
      <c r="B87" s="44" t="s">
        <v>65</v>
      </c>
      <c r="C87" s="47" t="s">
        <v>66</v>
      </c>
      <c r="D87" s="45" t="s">
        <v>246</v>
      </c>
      <c r="E87" s="48" t="s">
        <v>247</v>
      </c>
      <c r="F87" s="47" t="s">
        <v>69</v>
      </c>
      <c r="G87" s="34">
        <f t="shared" si="15"/>
        <v>15</v>
      </c>
      <c r="H87" s="34">
        <v>25</v>
      </c>
      <c r="I87" s="34">
        <v>1</v>
      </c>
      <c r="J87" s="154"/>
      <c r="K87" s="156"/>
      <c r="L87" s="170">
        <f t="shared" si="8"/>
        <v>0</v>
      </c>
      <c r="M87" s="38" t="s">
        <v>74</v>
      </c>
      <c r="N87" s="38"/>
      <c r="O87" s="38"/>
      <c r="P87" s="38" t="s">
        <v>71</v>
      </c>
      <c r="Q87" s="36">
        <v>20</v>
      </c>
      <c r="R87" s="38"/>
      <c r="S87" s="38"/>
      <c r="T87" s="38"/>
      <c r="U87" s="38"/>
      <c r="V87" s="38"/>
      <c r="W87" s="38"/>
      <c r="X87" s="38" t="s">
        <v>71</v>
      </c>
      <c r="Y87" s="37">
        <v>12</v>
      </c>
      <c r="Z87" s="38" t="s">
        <v>71</v>
      </c>
      <c r="AA87" s="38">
        <v>12</v>
      </c>
      <c r="AB87" s="38">
        <f t="shared" si="9"/>
        <v>3</v>
      </c>
      <c r="AC87" s="38">
        <f t="shared" si="10"/>
        <v>3</v>
      </c>
      <c r="AD87" s="39">
        <f t="shared" si="11"/>
        <v>20</v>
      </c>
      <c r="AE87" s="40">
        <v>11</v>
      </c>
      <c r="AF87" s="40">
        <v>4</v>
      </c>
      <c r="AG87" s="40">
        <v>0</v>
      </c>
      <c r="AH87" s="41">
        <f t="shared" si="14"/>
        <v>4</v>
      </c>
      <c r="AI87" s="42">
        <f t="shared" si="12"/>
        <v>2328.2000000000003</v>
      </c>
      <c r="AJ87" s="43">
        <f t="shared" si="13"/>
        <v>6.2085333333333343</v>
      </c>
      <c r="AK87" s="44" t="s">
        <v>65</v>
      </c>
    </row>
    <row r="88" spans="1:37" s="10" customFormat="1" ht="30" customHeight="1" x14ac:dyDescent="0.25">
      <c r="A88" s="32">
        <v>83</v>
      </c>
      <c r="B88" s="44" t="s">
        <v>65</v>
      </c>
      <c r="C88" s="47" t="s">
        <v>66</v>
      </c>
      <c r="D88" s="45" t="s">
        <v>248</v>
      </c>
      <c r="E88" s="48" t="s">
        <v>249</v>
      </c>
      <c r="F88" s="47" t="s">
        <v>69</v>
      </c>
      <c r="G88" s="34">
        <f t="shared" si="15"/>
        <v>15</v>
      </c>
      <c r="H88" s="34">
        <v>30</v>
      </c>
      <c r="I88" s="34">
        <v>1</v>
      </c>
      <c r="J88" s="154"/>
      <c r="K88" s="156"/>
      <c r="L88" s="170">
        <f t="shared" si="8"/>
        <v>0</v>
      </c>
      <c r="M88" s="38" t="s">
        <v>74</v>
      </c>
      <c r="N88" s="38"/>
      <c r="O88" s="38"/>
      <c r="P88" s="38" t="s">
        <v>71</v>
      </c>
      <c r="Q88" s="36">
        <v>20</v>
      </c>
      <c r="R88" s="38"/>
      <c r="S88" s="38"/>
      <c r="T88" s="38"/>
      <c r="U88" s="38"/>
      <c r="V88" s="38"/>
      <c r="W88" s="38"/>
      <c r="X88" s="38" t="s">
        <v>71</v>
      </c>
      <c r="Y88" s="37">
        <v>12</v>
      </c>
      <c r="Z88" s="38" t="s">
        <v>71</v>
      </c>
      <c r="AA88" s="38">
        <v>12</v>
      </c>
      <c r="AB88" s="38">
        <f t="shared" si="9"/>
        <v>3</v>
      </c>
      <c r="AC88" s="38">
        <f t="shared" si="10"/>
        <v>3</v>
      </c>
      <c r="AD88" s="39">
        <f t="shared" si="11"/>
        <v>20</v>
      </c>
      <c r="AE88" s="40">
        <v>8</v>
      </c>
      <c r="AF88" s="40">
        <v>7</v>
      </c>
      <c r="AG88" s="40">
        <v>0</v>
      </c>
      <c r="AH88" s="41">
        <f t="shared" si="14"/>
        <v>7</v>
      </c>
      <c r="AI88" s="42">
        <f t="shared" si="12"/>
        <v>2534.15</v>
      </c>
      <c r="AJ88" s="43">
        <f t="shared" si="13"/>
        <v>5.631444444444444</v>
      </c>
      <c r="AK88" s="44" t="s">
        <v>65</v>
      </c>
    </row>
    <row r="89" spans="1:37" s="10" customFormat="1" ht="30" customHeight="1" x14ac:dyDescent="0.25">
      <c r="A89" s="32">
        <v>84</v>
      </c>
      <c r="B89" s="56" t="s">
        <v>65</v>
      </c>
      <c r="C89" s="60" t="s">
        <v>66</v>
      </c>
      <c r="D89" s="52" t="s">
        <v>250</v>
      </c>
      <c r="E89" s="61" t="s">
        <v>251</v>
      </c>
      <c r="F89" s="60" t="s">
        <v>69</v>
      </c>
      <c r="G89" s="34">
        <f t="shared" si="15"/>
        <v>5</v>
      </c>
      <c r="H89" s="34">
        <v>30</v>
      </c>
      <c r="I89" s="34">
        <v>2</v>
      </c>
      <c r="J89" s="154"/>
      <c r="K89" s="159"/>
      <c r="L89" s="170">
        <f t="shared" si="8"/>
        <v>0</v>
      </c>
      <c r="M89" s="62" t="s">
        <v>74</v>
      </c>
      <c r="N89" s="38"/>
      <c r="O89" s="38"/>
      <c r="P89" s="38" t="s">
        <v>71</v>
      </c>
      <c r="Q89" s="36">
        <v>20</v>
      </c>
      <c r="R89" s="38"/>
      <c r="S89" s="38"/>
      <c r="T89" s="62"/>
      <c r="U89" s="62"/>
      <c r="V89" s="63"/>
      <c r="W89" s="38"/>
      <c r="X89" s="38" t="s">
        <v>71</v>
      </c>
      <c r="Y89" s="37">
        <v>12</v>
      </c>
      <c r="Z89" s="38" t="s">
        <v>71</v>
      </c>
      <c r="AA89" s="38">
        <v>12</v>
      </c>
      <c r="AB89" s="38">
        <f t="shared" si="9"/>
        <v>3</v>
      </c>
      <c r="AC89" s="38">
        <f t="shared" si="10"/>
        <v>3</v>
      </c>
      <c r="AD89" s="39">
        <f t="shared" si="11"/>
        <v>20</v>
      </c>
      <c r="AE89" s="56">
        <v>5</v>
      </c>
      <c r="AF89" s="52">
        <v>0</v>
      </c>
      <c r="AG89" s="52">
        <v>0</v>
      </c>
      <c r="AH89" s="41">
        <f t="shared" si="14"/>
        <v>0</v>
      </c>
      <c r="AI89" s="42">
        <f t="shared" si="12"/>
        <v>1515.1499999999999</v>
      </c>
      <c r="AJ89" s="43">
        <f t="shared" si="13"/>
        <v>10.100999999999999</v>
      </c>
      <c r="AK89" s="56" t="s">
        <v>65</v>
      </c>
    </row>
    <row r="90" spans="1:37" s="10" customFormat="1" ht="30" customHeight="1" x14ac:dyDescent="0.25">
      <c r="A90" s="32">
        <v>85</v>
      </c>
      <c r="B90" s="66" t="s">
        <v>65</v>
      </c>
      <c r="C90" s="53" t="s">
        <v>66</v>
      </c>
      <c r="D90" s="66" t="s">
        <v>252</v>
      </c>
      <c r="E90" s="67" t="s">
        <v>253</v>
      </c>
      <c r="F90" s="53" t="s">
        <v>69</v>
      </c>
      <c r="G90" s="34">
        <f t="shared" si="15"/>
        <v>15</v>
      </c>
      <c r="H90" s="34">
        <v>20</v>
      </c>
      <c r="I90" s="34">
        <v>0</v>
      </c>
      <c r="J90" s="154"/>
      <c r="K90" s="163"/>
      <c r="L90" s="170">
        <f t="shared" si="8"/>
        <v>0</v>
      </c>
      <c r="M90" s="68" t="s">
        <v>74</v>
      </c>
      <c r="N90" s="38"/>
      <c r="O90" s="38"/>
      <c r="P90" s="38" t="s">
        <v>71</v>
      </c>
      <c r="Q90" s="36">
        <v>20</v>
      </c>
      <c r="R90" s="38"/>
      <c r="S90" s="38"/>
      <c r="T90" s="68"/>
      <c r="U90" s="68"/>
      <c r="V90" s="69"/>
      <c r="W90" s="38"/>
      <c r="X90" s="38" t="s">
        <v>71</v>
      </c>
      <c r="Y90" s="37">
        <v>12</v>
      </c>
      <c r="Z90" s="38" t="s">
        <v>71</v>
      </c>
      <c r="AA90" s="38">
        <v>12</v>
      </c>
      <c r="AB90" s="38">
        <f t="shared" si="9"/>
        <v>3</v>
      </c>
      <c r="AC90" s="38">
        <f t="shared" si="10"/>
        <v>3</v>
      </c>
      <c r="AD90" s="39">
        <f t="shared" si="11"/>
        <v>20</v>
      </c>
      <c r="AE90" s="70">
        <v>10</v>
      </c>
      <c r="AF90" s="71">
        <v>5</v>
      </c>
      <c r="AG90" s="71">
        <v>0</v>
      </c>
      <c r="AH90" s="41">
        <f t="shared" si="14"/>
        <v>5</v>
      </c>
      <c r="AI90" s="42">
        <f t="shared" si="12"/>
        <v>2122.25</v>
      </c>
      <c r="AJ90" s="43">
        <f t="shared" si="13"/>
        <v>7.0741666666666667</v>
      </c>
      <c r="AK90" s="66" t="s">
        <v>65</v>
      </c>
    </row>
    <row r="91" spans="1:37" s="10" customFormat="1" ht="30" customHeight="1" x14ac:dyDescent="0.25">
      <c r="A91" s="32">
        <v>86</v>
      </c>
      <c r="B91" s="33" t="s">
        <v>142</v>
      </c>
      <c r="C91" s="72" t="s">
        <v>143</v>
      </c>
      <c r="D91" s="34" t="s">
        <v>254</v>
      </c>
      <c r="E91" s="73" t="s">
        <v>255</v>
      </c>
      <c r="F91" s="72" t="s">
        <v>69</v>
      </c>
      <c r="G91" s="34">
        <f t="shared" si="15"/>
        <v>10</v>
      </c>
      <c r="H91" s="34">
        <v>50</v>
      </c>
      <c r="I91" s="34">
        <v>0</v>
      </c>
      <c r="J91" s="154"/>
      <c r="K91" s="154"/>
      <c r="L91" s="170">
        <f t="shared" si="8"/>
        <v>0</v>
      </c>
      <c r="M91" s="36" t="s">
        <v>74</v>
      </c>
      <c r="N91" s="36" t="s">
        <v>71</v>
      </c>
      <c r="O91" s="36">
        <v>20</v>
      </c>
      <c r="P91" s="36"/>
      <c r="Q91" s="36"/>
      <c r="R91" s="36"/>
      <c r="S91" s="36"/>
      <c r="T91" s="36"/>
      <c r="U91" s="36"/>
      <c r="V91" s="37"/>
      <c r="W91" s="38"/>
      <c r="X91" s="36" t="s">
        <v>71</v>
      </c>
      <c r="Y91" s="37">
        <v>12</v>
      </c>
      <c r="Z91" s="36"/>
      <c r="AA91" s="36"/>
      <c r="AB91" s="38">
        <f t="shared" si="9"/>
        <v>2</v>
      </c>
      <c r="AC91" s="38">
        <f t="shared" si="10"/>
        <v>2</v>
      </c>
      <c r="AD91" s="39">
        <f t="shared" si="11"/>
        <v>20</v>
      </c>
      <c r="AE91" s="74">
        <v>10</v>
      </c>
      <c r="AF91" s="75">
        <v>0</v>
      </c>
      <c r="AG91" s="75">
        <v>0</v>
      </c>
      <c r="AH91" s="41">
        <f t="shared" si="14"/>
        <v>0</v>
      </c>
      <c r="AI91" s="42">
        <f t="shared" si="12"/>
        <v>2608.35</v>
      </c>
      <c r="AJ91" s="43">
        <f t="shared" si="13"/>
        <v>5.2167000000000003</v>
      </c>
      <c r="AK91" s="33" t="s">
        <v>142</v>
      </c>
    </row>
    <row r="92" spans="1:37" s="10" customFormat="1" ht="30" customHeight="1" x14ac:dyDescent="0.25">
      <c r="A92" s="32">
        <v>87</v>
      </c>
      <c r="B92" s="44" t="s">
        <v>110</v>
      </c>
      <c r="C92" s="47" t="s">
        <v>101</v>
      </c>
      <c r="D92" s="45" t="s">
        <v>256</v>
      </c>
      <c r="E92" s="48" t="s">
        <v>257</v>
      </c>
      <c r="F92" s="47" t="s">
        <v>69</v>
      </c>
      <c r="G92" s="34">
        <f t="shared" si="15"/>
        <v>20</v>
      </c>
      <c r="H92" s="34">
        <v>25</v>
      </c>
      <c r="I92" s="34">
        <v>0</v>
      </c>
      <c r="J92" s="154"/>
      <c r="K92" s="156"/>
      <c r="L92" s="170">
        <f t="shared" si="8"/>
        <v>0</v>
      </c>
      <c r="M92" s="38" t="s">
        <v>74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 t="s">
        <v>71</v>
      </c>
      <c r="Y92" s="37">
        <v>12</v>
      </c>
      <c r="Z92" s="38" t="s">
        <v>71</v>
      </c>
      <c r="AA92" s="38">
        <v>12</v>
      </c>
      <c r="AB92" s="38">
        <f t="shared" si="9"/>
        <v>2</v>
      </c>
      <c r="AC92" s="38">
        <f t="shared" si="10"/>
        <v>2</v>
      </c>
      <c r="AD92" s="39">
        <f t="shared" si="11"/>
        <v>12</v>
      </c>
      <c r="AE92" s="40">
        <v>20</v>
      </c>
      <c r="AF92" s="40">
        <v>0</v>
      </c>
      <c r="AG92" s="40">
        <v>0</v>
      </c>
      <c r="AH92" s="41">
        <f t="shared" si="14"/>
        <v>0</v>
      </c>
      <c r="AI92" s="42">
        <f t="shared" si="12"/>
        <v>2563.2999999999997</v>
      </c>
      <c r="AJ92" s="43">
        <f t="shared" si="13"/>
        <v>5.1265999999999989</v>
      </c>
      <c r="AK92" s="44" t="s">
        <v>110</v>
      </c>
    </row>
    <row r="93" spans="1:37" s="10" customFormat="1" ht="30" customHeight="1" x14ac:dyDescent="0.25">
      <c r="A93" s="32">
        <v>88</v>
      </c>
      <c r="B93" s="44" t="s">
        <v>110</v>
      </c>
      <c r="C93" s="47" t="s">
        <v>101</v>
      </c>
      <c r="D93" s="45" t="s">
        <v>258</v>
      </c>
      <c r="E93" s="48" t="s">
        <v>259</v>
      </c>
      <c r="F93" s="47" t="s">
        <v>69</v>
      </c>
      <c r="G93" s="34">
        <f t="shared" si="15"/>
        <v>8</v>
      </c>
      <c r="H93" s="34">
        <v>20</v>
      </c>
      <c r="I93" s="34">
        <v>0</v>
      </c>
      <c r="J93" s="154"/>
      <c r="K93" s="154"/>
      <c r="L93" s="170">
        <f t="shared" si="8"/>
        <v>0</v>
      </c>
      <c r="M93" s="36" t="s">
        <v>74</v>
      </c>
      <c r="N93" s="36"/>
      <c r="O93" s="36"/>
      <c r="P93" s="36"/>
      <c r="Q93" s="36"/>
      <c r="R93" s="36" t="s">
        <v>71</v>
      </c>
      <c r="S93" s="36">
        <v>18</v>
      </c>
      <c r="T93" s="36"/>
      <c r="U93" s="36"/>
      <c r="V93" s="36"/>
      <c r="W93" s="36"/>
      <c r="X93" s="36"/>
      <c r="Y93" s="37"/>
      <c r="Z93" s="36"/>
      <c r="AA93" s="36"/>
      <c r="AB93" s="38">
        <f t="shared" si="9"/>
        <v>1</v>
      </c>
      <c r="AC93" s="38">
        <f t="shared" si="10"/>
        <v>1</v>
      </c>
      <c r="AD93" s="39">
        <f t="shared" si="11"/>
        <v>18</v>
      </c>
      <c r="AE93" s="40">
        <v>6</v>
      </c>
      <c r="AF93" s="40">
        <v>2</v>
      </c>
      <c r="AG93" s="40">
        <v>0</v>
      </c>
      <c r="AH93" s="41">
        <f t="shared" si="14"/>
        <v>2</v>
      </c>
      <c r="AI93" s="42">
        <f t="shared" si="12"/>
        <v>1553.01</v>
      </c>
      <c r="AJ93" s="43">
        <f t="shared" si="13"/>
        <v>9.7063124999999992</v>
      </c>
      <c r="AK93" s="44" t="s">
        <v>110</v>
      </c>
    </row>
    <row r="94" spans="1:37" s="10" customFormat="1" ht="30" customHeight="1" x14ac:dyDescent="0.25">
      <c r="A94" s="32">
        <v>89</v>
      </c>
      <c r="B94" s="44" t="s">
        <v>110</v>
      </c>
      <c r="C94" s="47" t="s">
        <v>101</v>
      </c>
      <c r="D94" s="47" t="s">
        <v>260</v>
      </c>
      <c r="E94" s="48" t="s">
        <v>261</v>
      </c>
      <c r="F94" s="47" t="s">
        <v>69</v>
      </c>
      <c r="G94" s="34">
        <f t="shared" si="15"/>
        <v>25</v>
      </c>
      <c r="H94" s="34">
        <v>20</v>
      </c>
      <c r="I94" s="34">
        <v>3</v>
      </c>
      <c r="J94" s="154"/>
      <c r="K94" s="154"/>
      <c r="L94" s="170">
        <f t="shared" si="8"/>
        <v>0</v>
      </c>
      <c r="M94" s="36" t="s">
        <v>74</v>
      </c>
      <c r="N94" s="36"/>
      <c r="O94" s="36"/>
      <c r="P94" s="36" t="s">
        <v>71</v>
      </c>
      <c r="Q94" s="36">
        <v>20</v>
      </c>
      <c r="R94" s="36"/>
      <c r="S94" s="36"/>
      <c r="T94" s="36"/>
      <c r="U94" s="36"/>
      <c r="V94" s="36"/>
      <c r="W94" s="36"/>
      <c r="X94" s="36"/>
      <c r="Y94" s="37"/>
      <c r="Z94" s="36"/>
      <c r="AA94" s="36"/>
      <c r="AB94" s="38">
        <f t="shared" si="9"/>
        <v>1</v>
      </c>
      <c r="AC94" s="38">
        <f t="shared" si="10"/>
        <v>1</v>
      </c>
      <c r="AD94" s="39">
        <f t="shared" si="11"/>
        <v>20</v>
      </c>
      <c r="AE94" s="49">
        <v>20</v>
      </c>
      <c r="AF94" s="49">
        <v>0</v>
      </c>
      <c r="AG94" s="49">
        <v>5</v>
      </c>
      <c r="AH94" s="41">
        <f t="shared" si="14"/>
        <v>5</v>
      </c>
      <c r="AI94" s="42">
        <f t="shared" si="12"/>
        <v>3252.45</v>
      </c>
      <c r="AJ94" s="43">
        <f t="shared" si="13"/>
        <v>6.5049000000000001</v>
      </c>
      <c r="AK94" s="44" t="s">
        <v>110</v>
      </c>
    </row>
    <row r="95" spans="1:37" s="10" customFormat="1" ht="30" customHeight="1" x14ac:dyDescent="0.25">
      <c r="A95" s="32">
        <v>90</v>
      </c>
      <c r="B95" s="44" t="s">
        <v>110</v>
      </c>
      <c r="C95" s="47" t="s">
        <v>101</v>
      </c>
      <c r="D95" s="47" t="s">
        <v>262</v>
      </c>
      <c r="E95" s="48" t="s">
        <v>263</v>
      </c>
      <c r="F95" s="47" t="s">
        <v>69</v>
      </c>
      <c r="G95" s="34">
        <f t="shared" si="15"/>
        <v>25</v>
      </c>
      <c r="H95" s="34">
        <v>20</v>
      </c>
      <c r="I95" s="34">
        <v>1</v>
      </c>
      <c r="J95" s="154"/>
      <c r="K95" s="156"/>
      <c r="L95" s="170">
        <f t="shared" si="8"/>
        <v>0</v>
      </c>
      <c r="M95" s="38" t="s">
        <v>74</v>
      </c>
      <c r="N95" s="38"/>
      <c r="O95" s="38"/>
      <c r="P95" s="38" t="s">
        <v>71</v>
      </c>
      <c r="Q95" s="36">
        <v>20</v>
      </c>
      <c r="R95" s="38"/>
      <c r="S95" s="38"/>
      <c r="T95" s="38"/>
      <c r="U95" s="38"/>
      <c r="V95" s="38"/>
      <c r="W95" s="38"/>
      <c r="X95" s="38"/>
      <c r="Y95" s="46"/>
      <c r="Z95" s="38"/>
      <c r="AA95" s="38"/>
      <c r="AB95" s="38">
        <f t="shared" si="9"/>
        <v>1</v>
      </c>
      <c r="AC95" s="38">
        <f t="shared" si="10"/>
        <v>1</v>
      </c>
      <c r="AD95" s="39">
        <f t="shared" si="11"/>
        <v>20</v>
      </c>
      <c r="AE95" s="49">
        <v>20</v>
      </c>
      <c r="AF95" s="49">
        <v>0</v>
      </c>
      <c r="AG95" s="40">
        <v>5</v>
      </c>
      <c r="AH95" s="41">
        <f t="shared" si="14"/>
        <v>5</v>
      </c>
      <c r="AI95" s="42">
        <f t="shared" si="12"/>
        <v>3252.45</v>
      </c>
      <c r="AJ95" s="43">
        <f t="shared" si="13"/>
        <v>6.5049000000000001</v>
      </c>
      <c r="AK95" s="44" t="s">
        <v>110</v>
      </c>
    </row>
    <row r="96" spans="1:37" s="10" customFormat="1" ht="30" customHeight="1" x14ac:dyDescent="0.25">
      <c r="A96" s="32">
        <v>91</v>
      </c>
      <c r="B96" s="44" t="s">
        <v>110</v>
      </c>
      <c r="C96" s="47" t="s">
        <v>101</v>
      </c>
      <c r="D96" s="47" t="s">
        <v>264</v>
      </c>
      <c r="E96" s="48" t="s">
        <v>265</v>
      </c>
      <c r="F96" s="47" t="s">
        <v>69</v>
      </c>
      <c r="G96" s="34">
        <f t="shared" si="15"/>
        <v>30</v>
      </c>
      <c r="H96" s="34">
        <v>20</v>
      </c>
      <c r="I96" s="34">
        <v>1</v>
      </c>
      <c r="J96" s="154"/>
      <c r="K96" s="154"/>
      <c r="L96" s="170">
        <f t="shared" si="8"/>
        <v>0</v>
      </c>
      <c r="M96" s="36" t="s">
        <v>74</v>
      </c>
      <c r="N96" s="36"/>
      <c r="O96" s="36"/>
      <c r="P96" s="36" t="s">
        <v>71</v>
      </c>
      <c r="Q96" s="36">
        <v>20</v>
      </c>
      <c r="R96" s="36"/>
      <c r="S96" s="36"/>
      <c r="T96" s="36"/>
      <c r="U96" s="36"/>
      <c r="V96" s="36"/>
      <c r="W96" s="36"/>
      <c r="X96" s="36"/>
      <c r="Y96" s="37"/>
      <c r="Z96" s="36"/>
      <c r="AA96" s="36"/>
      <c r="AB96" s="38">
        <f t="shared" si="9"/>
        <v>1</v>
      </c>
      <c r="AC96" s="38">
        <f t="shared" si="10"/>
        <v>1</v>
      </c>
      <c r="AD96" s="39">
        <f t="shared" si="11"/>
        <v>20</v>
      </c>
      <c r="AE96" s="50">
        <v>25</v>
      </c>
      <c r="AF96" s="50">
        <v>0</v>
      </c>
      <c r="AG96" s="51">
        <v>5</v>
      </c>
      <c r="AH96" s="41">
        <f t="shared" si="14"/>
        <v>5</v>
      </c>
      <c r="AI96" s="42">
        <f t="shared" si="12"/>
        <v>3659.0499999999997</v>
      </c>
      <c r="AJ96" s="43">
        <f t="shared" si="13"/>
        <v>6.0984166666666662</v>
      </c>
      <c r="AK96" s="44" t="s">
        <v>110</v>
      </c>
    </row>
    <row r="97" spans="1:37" s="10" customFormat="1" ht="30" customHeight="1" x14ac:dyDescent="0.25">
      <c r="A97" s="32">
        <v>92</v>
      </c>
      <c r="B97" s="44" t="s">
        <v>110</v>
      </c>
      <c r="C97" s="47" t="s">
        <v>101</v>
      </c>
      <c r="D97" s="45" t="s">
        <v>266</v>
      </c>
      <c r="E97" s="48" t="s">
        <v>267</v>
      </c>
      <c r="F97" s="47" t="s">
        <v>69</v>
      </c>
      <c r="G97" s="34">
        <f t="shared" si="15"/>
        <v>20</v>
      </c>
      <c r="H97" s="34">
        <v>15</v>
      </c>
      <c r="I97" s="34">
        <v>2</v>
      </c>
      <c r="J97" s="154"/>
      <c r="K97" s="156"/>
      <c r="L97" s="170">
        <f t="shared" si="8"/>
        <v>0</v>
      </c>
      <c r="M97" s="38" t="s">
        <v>74</v>
      </c>
      <c r="N97" s="38"/>
      <c r="O97" s="38"/>
      <c r="P97" s="38" t="s">
        <v>71</v>
      </c>
      <c r="Q97" s="36">
        <v>20</v>
      </c>
      <c r="R97" s="38"/>
      <c r="S97" s="38"/>
      <c r="T97" s="38"/>
      <c r="U97" s="38"/>
      <c r="V97" s="38"/>
      <c r="W97" s="38"/>
      <c r="X97" s="38"/>
      <c r="Y97" s="46"/>
      <c r="Z97" s="38"/>
      <c r="AA97" s="38"/>
      <c r="AB97" s="38">
        <f t="shared" si="9"/>
        <v>1</v>
      </c>
      <c r="AC97" s="38">
        <f t="shared" si="10"/>
        <v>1</v>
      </c>
      <c r="AD97" s="39">
        <f t="shared" si="11"/>
        <v>20</v>
      </c>
      <c r="AE97" s="77">
        <v>10</v>
      </c>
      <c r="AF97" s="77">
        <v>0</v>
      </c>
      <c r="AG97" s="77">
        <v>10</v>
      </c>
      <c r="AH97" s="41">
        <f t="shared" si="14"/>
        <v>10</v>
      </c>
      <c r="AI97" s="42">
        <f t="shared" si="12"/>
        <v>2956.9</v>
      </c>
      <c r="AJ97" s="43">
        <f t="shared" si="13"/>
        <v>9.8563333333333336</v>
      </c>
      <c r="AK97" s="44" t="s">
        <v>110</v>
      </c>
    </row>
    <row r="98" spans="1:37" s="10" customFormat="1" ht="30" customHeight="1" x14ac:dyDescent="0.25">
      <c r="A98" s="32">
        <v>93</v>
      </c>
      <c r="B98" s="44" t="s">
        <v>65</v>
      </c>
      <c r="C98" s="47" t="s">
        <v>66</v>
      </c>
      <c r="D98" s="45" t="s">
        <v>268</v>
      </c>
      <c r="E98" s="48" t="s">
        <v>269</v>
      </c>
      <c r="F98" s="47" t="s">
        <v>69</v>
      </c>
      <c r="G98" s="34">
        <f t="shared" si="15"/>
        <v>55</v>
      </c>
      <c r="H98" s="34">
        <v>60</v>
      </c>
      <c r="I98" s="34">
        <v>1</v>
      </c>
      <c r="J98" s="154"/>
      <c r="K98" s="156"/>
      <c r="L98" s="170">
        <f t="shared" si="8"/>
        <v>0</v>
      </c>
      <c r="M98" s="38" t="s">
        <v>74</v>
      </c>
      <c r="N98" s="38"/>
      <c r="O98" s="38"/>
      <c r="P98" s="38" t="s">
        <v>71</v>
      </c>
      <c r="Q98" s="36">
        <v>20</v>
      </c>
      <c r="R98" s="38"/>
      <c r="S98" s="38"/>
      <c r="T98" s="38"/>
      <c r="U98" s="38"/>
      <c r="V98" s="38"/>
      <c r="W98" s="38"/>
      <c r="X98" s="38"/>
      <c r="Y98" s="46"/>
      <c r="Z98" s="38"/>
      <c r="AA98" s="38"/>
      <c r="AB98" s="38">
        <f t="shared" si="9"/>
        <v>1</v>
      </c>
      <c r="AC98" s="38">
        <f t="shared" si="10"/>
        <v>1</v>
      </c>
      <c r="AD98" s="39">
        <f t="shared" si="11"/>
        <v>20</v>
      </c>
      <c r="AE98" s="40">
        <v>45</v>
      </c>
      <c r="AF98" s="40">
        <v>10</v>
      </c>
      <c r="AG98" s="40">
        <v>0</v>
      </c>
      <c r="AH98" s="41">
        <f t="shared" si="14"/>
        <v>10</v>
      </c>
      <c r="AI98" s="42">
        <f t="shared" si="12"/>
        <v>7022.65</v>
      </c>
      <c r="AJ98" s="43">
        <f t="shared" si="13"/>
        <v>2.1280757575757572</v>
      </c>
      <c r="AK98" s="44" t="s">
        <v>65</v>
      </c>
    </row>
    <row r="99" spans="1:37" s="10" customFormat="1" ht="30" customHeight="1" x14ac:dyDescent="0.25">
      <c r="A99" s="32">
        <v>94</v>
      </c>
      <c r="B99" s="44" t="s">
        <v>270</v>
      </c>
      <c r="C99" s="47" t="s">
        <v>271</v>
      </c>
      <c r="D99" s="45" t="s">
        <v>272</v>
      </c>
      <c r="E99" s="48" t="s">
        <v>273</v>
      </c>
      <c r="F99" s="47" t="s">
        <v>69</v>
      </c>
      <c r="G99" s="34">
        <f t="shared" si="15"/>
        <v>30</v>
      </c>
      <c r="H99" s="34">
        <v>30</v>
      </c>
      <c r="I99" s="34">
        <v>1</v>
      </c>
      <c r="J99" s="154"/>
      <c r="K99" s="156"/>
      <c r="L99" s="170">
        <f t="shared" si="8"/>
        <v>0</v>
      </c>
      <c r="M99" s="38" t="s">
        <v>74</v>
      </c>
      <c r="N99" s="38"/>
      <c r="O99" s="38"/>
      <c r="P99" s="38" t="s">
        <v>71</v>
      </c>
      <c r="Q99" s="36">
        <v>20</v>
      </c>
      <c r="R99" s="38"/>
      <c r="S99" s="38"/>
      <c r="T99" s="38"/>
      <c r="U99" s="38"/>
      <c r="V99" s="38"/>
      <c r="W99" s="38"/>
      <c r="X99" s="38"/>
      <c r="Y99" s="46"/>
      <c r="Z99" s="38"/>
      <c r="AA99" s="38"/>
      <c r="AB99" s="38">
        <f t="shared" si="9"/>
        <v>1</v>
      </c>
      <c r="AC99" s="38">
        <f t="shared" si="10"/>
        <v>1</v>
      </c>
      <c r="AD99" s="39">
        <f t="shared" si="11"/>
        <v>20</v>
      </c>
      <c r="AE99" s="40">
        <v>30</v>
      </c>
      <c r="AF99" s="40">
        <v>0</v>
      </c>
      <c r="AG99" s="40">
        <v>0</v>
      </c>
      <c r="AH99" s="41">
        <f t="shared" si="14"/>
        <v>0</v>
      </c>
      <c r="AI99" s="42">
        <f t="shared" si="12"/>
        <v>3548.15</v>
      </c>
      <c r="AJ99" s="43">
        <f t="shared" si="13"/>
        <v>3.9423888888888894</v>
      </c>
      <c r="AK99" s="44" t="s">
        <v>270</v>
      </c>
    </row>
    <row r="100" spans="1:37" s="10" customFormat="1" ht="30" customHeight="1" x14ac:dyDescent="0.25">
      <c r="A100" s="32">
        <v>95</v>
      </c>
      <c r="B100" s="44" t="s">
        <v>142</v>
      </c>
      <c r="C100" s="47" t="s">
        <v>143</v>
      </c>
      <c r="D100" s="40" t="s">
        <v>274</v>
      </c>
      <c r="E100" s="48" t="s">
        <v>275</v>
      </c>
      <c r="F100" s="47" t="s">
        <v>69</v>
      </c>
      <c r="G100" s="34">
        <f t="shared" si="15"/>
        <v>10</v>
      </c>
      <c r="H100" s="34">
        <v>60</v>
      </c>
      <c r="I100" s="34">
        <v>1</v>
      </c>
      <c r="J100" s="154"/>
      <c r="K100" s="156"/>
      <c r="L100" s="170">
        <f t="shared" si="8"/>
        <v>0</v>
      </c>
      <c r="M100" s="38" t="s">
        <v>74</v>
      </c>
      <c r="N100" s="38" t="s">
        <v>71</v>
      </c>
      <c r="O100" s="36">
        <v>20</v>
      </c>
      <c r="P100" s="38"/>
      <c r="Q100" s="38"/>
      <c r="R100" s="38"/>
      <c r="S100" s="38"/>
      <c r="T100" s="38"/>
      <c r="U100" s="38"/>
      <c r="V100" s="38"/>
      <c r="W100" s="38"/>
      <c r="X100" s="38" t="s">
        <v>71</v>
      </c>
      <c r="Y100" s="37">
        <v>12</v>
      </c>
      <c r="Z100" s="38"/>
      <c r="AA100" s="38"/>
      <c r="AB100" s="38">
        <f t="shared" si="9"/>
        <v>2</v>
      </c>
      <c r="AC100" s="38">
        <f t="shared" si="10"/>
        <v>2</v>
      </c>
      <c r="AD100" s="39">
        <f t="shared" si="11"/>
        <v>20</v>
      </c>
      <c r="AE100" s="40">
        <v>10</v>
      </c>
      <c r="AF100" s="40">
        <v>0</v>
      </c>
      <c r="AG100" s="40">
        <v>0</v>
      </c>
      <c r="AH100" s="41">
        <f t="shared" si="14"/>
        <v>0</v>
      </c>
      <c r="AI100" s="42">
        <f t="shared" si="12"/>
        <v>2951.6499999999996</v>
      </c>
      <c r="AJ100" s="43">
        <f t="shared" si="13"/>
        <v>4.9194166666666659</v>
      </c>
      <c r="AK100" s="44" t="s">
        <v>142</v>
      </c>
    </row>
    <row r="101" spans="1:37" s="10" customFormat="1" ht="30" customHeight="1" x14ac:dyDescent="0.25">
      <c r="A101" s="32">
        <v>96</v>
      </c>
      <c r="B101" s="47" t="s">
        <v>270</v>
      </c>
      <c r="C101" s="47" t="s">
        <v>271</v>
      </c>
      <c r="D101" s="47" t="s">
        <v>276</v>
      </c>
      <c r="E101" s="48" t="s">
        <v>277</v>
      </c>
      <c r="F101" s="47" t="s">
        <v>69</v>
      </c>
      <c r="G101" s="34">
        <f t="shared" si="15"/>
        <v>10</v>
      </c>
      <c r="H101" s="34">
        <v>25</v>
      </c>
      <c r="I101" s="34">
        <v>0</v>
      </c>
      <c r="J101" s="154"/>
      <c r="K101" s="154"/>
      <c r="L101" s="170">
        <f t="shared" si="8"/>
        <v>0</v>
      </c>
      <c r="M101" s="36" t="s">
        <v>74</v>
      </c>
      <c r="N101" s="36"/>
      <c r="O101" s="36"/>
      <c r="P101" s="36"/>
      <c r="Q101" s="36"/>
      <c r="R101" s="36"/>
      <c r="S101" s="36"/>
      <c r="T101" s="36"/>
      <c r="U101" s="36"/>
      <c r="V101" s="36" t="s">
        <v>71</v>
      </c>
      <c r="W101" s="36">
        <v>13</v>
      </c>
      <c r="X101" s="36"/>
      <c r="Y101" s="37"/>
      <c r="Z101" s="36"/>
      <c r="AA101" s="36"/>
      <c r="AB101" s="38">
        <f t="shared" si="9"/>
        <v>1</v>
      </c>
      <c r="AC101" s="38">
        <f t="shared" si="10"/>
        <v>1</v>
      </c>
      <c r="AD101" s="39">
        <f t="shared" si="11"/>
        <v>13</v>
      </c>
      <c r="AE101" s="40">
        <v>10</v>
      </c>
      <c r="AF101" s="40">
        <v>0</v>
      </c>
      <c r="AG101" s="40">
        <v>0</v>
      </c>
      <c r="AH101" s="41">
        <f t="shared" si="14"/>
        <v>0</v>
      </c>
      <c r="AI101" s="42">
        <f t="shared" si="12"/>
        <v>1750.1</v>
      </c>
      <c r="AJ101" s="43">
        <f t="shared" si="13"/>
        <v>7.0003999999999991</v>
      </c>
      <c r="AK101" s="47" t="s">
        <v>270</v>
      </c>
    </row>
    <row r="102" spans="1:37" s="10" customFormat="1" ht="30" customHeight="1" x14ac:dyDescent="0.25">
      <c r="A102" s="32">
        <v>97</v>
      </c>
      <c r="B102" s="44" t="s">
        <v>65</v>
      </c>
      <c r="C102" s="47" t="s">
        <v>66</v>
      </c>
      <c r="D102" s="45" t="s">
        <v>278</v>
      </c>
      <c r="E102" s="48" t="s">
        <v>279</v>
      </c>
      <c r="F102" s="47" t="s">
        <v>69</v>
      </c>
      <c r="G102" s="34">
        <f t="shared" si="15"/>
        <v>55</v>
      </c>
      <c r="H102" s="34">
        <v>30</v>
      </c>
      <c r="I102" s="34">
        <v>2</v>
      </c>
      <c r="J102" s="154"/>
      <c r="K102" s="154"/>
      <c r="L102" s="170">
        <f t="shared" si="8"/>
        <v>0</v>
      </c>
      <c r="M102" s="36" t="s">
        <v>74</v>
      </c>
      <c r="N102" s="36"/>
      <c r="O102" s="36"/>
      <c r="P102" s="36" t="s">
        <v>71</v>
      </c>
      <c r="Q102" s="36">
        <v>20</v>
      </c>
      <c r="R102" s="36"/>
      <c r="S102" s="36"/>
      <c r="T102" s="36"/>
      <c r="U102" s="36"/>
      <c r="V102" s="36"/>
      <c r="W102" s="36"/>
      <c r="X102" s="36"/>
      <c r="Y102" s="37"/>
      <c r="Z102" s="36"/>
      <c r="AA102" s="36"/>
      <c r="AB102" s="38">
        <f t="shared" si="9"/>
        <v>1</v>
      </c>
      <c r="AC102" s="38">
        <f t="shared" si="10"/>
        <v>1</v>
      </c>
      <c r="AD102" s="39">
        <f t="shared" si="11"/>
        <v>20</v>
      </c>
      <c r="AE102" s="51">
        <v>45</v>
      </c>
      <c r="AF102" s="51">
        <v>10</v>
      </c>
      <c r="AG102" s="51">
        <v>0</v>
      </c>
      <c r="AH102" s="41">
        <f t="shared" si="14"/>
        <v>10</v>
      </c>
      <c r="AI102" s="42">
        <f t="shared" si="12"/>
        <v>5786.9499999999989</v>
      </c>
      <c r="AJ102" s="43">
        <f t="shared" si="13"/>
        <v>3.5072424242424232</v>
      </c>
      <c r="AK102" s="44" t="s">
        <v>65</v>
      </c>
    </row>
    <row r="103" spans="1:37" s="10" customFormat="1" ht="30" customHeight="1" x14ac:dyDescent="0.25">
      <c r="A103" s="32">
        <v>98</v>
      </c>
      <c r="B103" s="44" t="s">
        <v>65</v>
      </c>
      <c r="C103" s="47" t="s">
        <v>66</v>
      </c>
      <c r="D103" s="45" t="s">
        <v>280</v>
      </c>
      <c r="E103" s="48" t="s">
        <v>281</v>
      </c>
      <c r="F103" s="47" t="s">
        <v>69</v>
      </c>
      <c r="G103" s="34">
        <f t="shared" si="15"/>
        <v>25</v>
      </c>
      <c r="H103" s="34">
        <v>30</v>
      </c>
      <c r="I103" s="34">
        <v>1</v>
      </c>
      <c r="J103" s="154"/>
      <c r="K103" s="154"/>
      <c r="L103" s="170">
        <f t="shared" si="8"/>
        <v>0</v>
      </c>
      <c r="M103" s="36" t="s">
        <v>74</v>
      </c>
      <c r="N103" s="36"/>
      <c r="O103" s="36"/>
      <c r="P103" s="36" t="s">
        <v>71</v>
      </c>
      <c r="Q103" s="36">
        <v>20</v>
      </c>
      <c r="R103" s="36"/>
      <c r="S103" s="36"/>
      <c r="T103" s="36"/>
      <c r="U103" s="36"/>
      <c r="V103" s="36"/>
      <c r="W103" s="36"/>
      <c r="X103" s="36"/>
      <c r="Y103" s="37"/>
      <c r="Z103" s="36"/>
      <c r="AA103" s="36"/>
      <c r="AB103" s="38">
        <f t="shared" si="9"/>
        <v>1</v>
      </c>
      <c r="AC103" s="38">
        <f t="shared" si="10"/>
        <v>1</v>
      </c>
      <c r="AD103" s="39">
        <f t="shared" si="11"/>
        <v>20</v>
      </c>
      <c r="AE103" s="40">
        <v>25</v>
      </c>
      <c r="AF103" s="40">
        <v>0</v>
      </c>
      <c r="AG103" s="40">
        <v>0</v>
      </c>
      <c r="AH103" s="41">
        <f t="shared" si="14"/>
        <v>0</v>
      </c>
      <c r="AI103" s="42">
        <f t="shared" si="12"/>
        <v>3141.5499999999997</v>
      </c>
      <c r="AJ103" s="43">
        <f t="shared" si="13"/>
        <v>4.1887333333333325</v>
      </c>
      <c r="AK103" s="44" t="s">
        <v>65</v>
      </c>
    </row>
    <row r="104" spans="1:37" s="10" customFormat="1" ht="30" customHeight="1" x14ac:dyDescent="0.25">
      <c r="A104" s="32">
        <v>99</v>
      </c>
      <c r="B104" s="44" t="s">
        <v>65</v>
      </c>
      <c r="C104" s="47" t="s">
        <v>66</v>
      </c>
      <c r="D104" s="45" t="s">
        <v>282</v>
      </c>
      <c r="E104" s="48" t="s">
        <v>283</v>
      </c>
      <c r="F104" s="47" t="s">
        <v>69</v>
      </c>
      <c r="G104" s="34">
        <f t="shared" si="15"/>
        <v>25</v>
      </c>
      <c r="H104" s="34">
        <v>30</v>
      </c>
      <c r="I104" s="34">
        <v>0</v>
      </c>
      <c r="J104" s="154"/>
      <c r="K104" s="156"/>
      <c r="L104" s="170">
        <f t="shared" si="8"/>
        <v>0</v>
      </c>
      <c r="M104" s="38" t="s">
        <v>74</v>
      </c>
      <c r="N104" s="38"/>
      <c r="O104" s="38"/>
      <c r="P104" s="38" t="s">
        <v>71</v>
      </c>
      <c r="Q104" s="36">
        <v>20</v>
      </c>
      <c r="R104" s="38"/>
      <c r="S104" s="38"/>
      <c r="T104" s="38"/>
      <c r="U104" s="38"/>
      <c r="V104" s="38"/>
      <c r="W104" s="38"/>
      <c r="X104" s="38"/>
      <c r="Y104" s="46"/>
      <c r="Z104" s="38"/>
      <c r="AA104" s="38"/>
      <c r="AB104" s="38">
        <f t="shared" si="9"/>
        <v>1</v>
      </c>
      <c r="AC104" s="38">
        <f t="shared" si="10"/>
        <v>1</v>
      </c>
      <c r="AD104" s="39">
        <f t="shared" si="11"/>
        <v>20</v>
      </c>
      <c r="AE104" s="40">
        <v>25</v>
      </c>
      <c r="AF104" s="40">
        <v>0</v>
      </c>
      <c r="AG104" s="40">
        <v>0</v>
      </c>
      <c r="AH104" s="41">
        <f t="shared" si="14"/>
        <v>0</v>
      </c>
      <c r="AI104" s="42">
        <f t="shared" si="12"/>
        <v>3141.5499999999997</v>
      </c>
      <c r="AJ104" s="43">
        <f t="shared" si="13"/>
        <v>4.1887333333333325</v>
      </c>
      <c r="AK104" s="44" t="s">
        <v>65</v>
      </c>
    </row>
    <row r="105" spans="1:37" s="10" customFormat="1" ht="30" customHeight="1" x14ac:dyDescent="0.25">
      <c r="A105" s="32">
        <v>100</v>
      </c>
      <c r="B105" s="44" t="s">
        <v>65</v>
      </c>
      <c r="C105" s="47" t="s">
        <v>66</v>
      </c>
      <c r="D105" s="45" t="s">
        <v>284</v>
      </c>
      <c r="E105" s="48" t="s">
        <v>285</v>
      </c>
      <c r="F105" s="47" t="s">
        <v>69</v>
      </c>
      <c r="G105" s="34">
        <f t="shared" si="15"/>
        <v>55</v>
      </c>
      <c r="H105" s="34">
        <v>30</v>
      </c>
      <c r="I105" s="34">
        <v>3</v>
      </c>
      <c r="J105" s="154"/>
      <c r="K105" s="156"/>
      <c r="L105" s="170">
        <f t="shared" si="8"/>
        <v>0</v>
      </c>
      <c r="M105" s="38" t="s">
        <v>74</v>
      </c>
      <c r="N105" s="38"/>
      <c r="O105" s="38"/>
      <c r="P105" s="38" t="s">
        <v>71</v>
      </c>
      <c r="Q105" s="36">
        <v>20</v>
      </c>
      <c r="R105" s="38"/>
      <c r="S105" s="38"/>
      <c r="T105" s="38"/>
      <c r="U105" s="38"/>
      <c r="V105" s="38"/>
      <c r="W105" s="38"/>
      <c r="X105" s="38"/>
      <c r="Y105" s="46"/>
      <c r="Z105" s="38"/>
      <c r="AA105" s="38"/>
      <c r="AB105" s="38">
        <f t="shared" si="9"/>
        <v>1</v>
      </c>
      <c r="AC105" s="38">
        <f t="shared" si="10"/>
        <v>1</v>
      </c>
      <c r="AD105" s="39">
        <f t="shared" si="11"/>
        <v>20</v>
      </c>
      <c r="AE105" s="40">
        <v>45</v>
      </c>
      <c r="AF105" s="40">
        <v>10</v>
      </c>
      <c r="AG105" s="40">
        <v>0</v>
      </c>
      <c r="AH105" s="41">
        <f t="shared" si="14"/>
        <v>10</v>
      </c>
      <c r="AI105" s="42">
        <f t="shared" si="12"/>
        <v>5786.9499999999989</v>
      </c>
      <c r="AJ105" s="43">
        <f t="shared" si="13"/>
        <v>3.5072424242424232</v>
      </c>
      <c r="AK105" s="44" t="s">
        <v>65</v>
      </c>
    </row>
    <row r="106" spans="1:37" s="10" customFormat="1" ht="30" customHeight="1" x14ac:dyDescent="0.25">
      <c r="A106" s="32">
        <v>101</v>
      </c>
      <c r="B106" s="44" t="s">
        <v>110</v>
      </c>
      <c r="C106" s="47" t="s">
        <v>101</v>
      </c>
      <c r="D106" s="45" t="s">
        <v>286</v>
      </c>
      <c r="E106" s="48" t="s">
        <v>287</v>
      </c>
      <c r="F106" s="47" t="s">
        <v>69</v>
      </c>
      <c r="G106" s="34">
        <f t="shared" si="15"/>
        <v>30</v>
      </c>
      <c r="H106" s="34">
        <v>30</v>
      </c>
      <c r="I106" s="34">
        <v>0</v>
      </c>
      <c r="J106" s="154"/>
      <c r="K106" s="156"/>
      <c r="L106" s="170">
        <f t="shared" si="8"/>
        <v>0</v>
      </c>
      <c r="M106" s="38" t="s">
        <v>74</v>
      </c>
      <c r="N106" s="38"/>
      <c r="O106" s="38"/>
      <c r="P106" s="38" t="s">
        <v>71</v>
      </c>
      <c r="Q106" s="36">
        <v>20</v>
      </c>
      <c r="R106" s="38"/>
      <c r="S106" s="38"/>
      <c r="T106" s="38"/>
      <c r="U106" s="38"/>
      <c r="V106" s="38"/>
      <c r="W106" s="38"/>
      <c r="X106" s="38"/>
      <c r="Y106" s="46"/>
      <c r="Z106" s="38"/>
      <c r="AA106" s="38"/>
      <c r="AB106" s="38">
        <f t="shared" si="9"/>
        <v>1</v>
      </c>
      <c r="AC106" s="38">
        <f t="shared" si="10"/>
        <v>1</v>
      </c>
      <c r="AD106" s="39">
        <f t="shared" si="11"/>
        <v>20</v>
      </c>
      <c r="AE106" s="40">
        <v>30</v>
      </c>
      <c r="AF106" s="40">
        <v>0</v>
      </c>
      <c r="AG106" s="40">
        <v>0</v>
      </c>
      <c r="AH106" s="41">
        <f t="shared" si="14"/>
        <v>0</v>
      </c>
      <c r="AI106" s="42">
        <f t="shared" si="12"/>
        <v>3548.15</v>
      </c>
      <c r="AJ106" s="43">
        <f t="shared" si="13"/>
        <v>3.9423888888888894</v>
      </c>
      <c r="AK106" s="44" t="s">
        <v>110</v>
      </c>
    </row>
    <row r="107" spans="1:37" s="10" customFormat="1" ht="30" customHeight="1" x14ac:dyDescent="0.25">
      <c r="A107" s="32">
        <v>102</v>
      </c>
      <c r="B107" s="44" t="s">
        <v>110</v>
      </c>
      <c r="C107" s="47" t="s">
        <v>101</v>
      </c>
      <c r="D107" s="45" t="s">
        <v>288</v>
      </c>
      <c r="E107" s="48" t="s">
        <v>289</v>
      </c>
      <c r="F107" s="47" t="s">
        <v>69</v>
      </c>
      <c r="G107" s="34">
        <f t="shared" si="15"/>
        <v>30</v>
      </c>
      <c r="H107" s="34">
        <v>30</v>
      </c>
      <c r="I107" s="34">
        <v>0</v>
      </c>
      <c r="J107" s="154"/>
      <c r="K107" s="156"/>
      <c r="L107" s="170">
        <f t="shared" si="8"/>
        <v>0</v>
      </c>
      <c r="M107" s="38" t="s">
        <v>74</v>
      </c>
      <c r="N107" s="38"/>
      <c r="O107" s="38"/>
      <c r="P107" s="38" t="s">
        <v>71</v>
      </c>
      <c r="Q107" s="36">
        <v>20</v>
      </c>
      <c r="R107" s="38"/>
      <c r="S107" s="38"/>
      <c r="T107" s="38"/>
      <c r="U107" s="38"/>
      <c r="V107" s="38"/>
      <c r="W107" s="38"/>
      <c r="X107" s="38"/>
      <c r="Y107" s="46"/>
      <c r="Z107" s="38"/>
      <c r="AA107" s="38"/>
      <c r="AB107" s="38">
        <f t="shared" si="9"/>
        <v>1</v>
      </c>
      <c r="AC107" s="38">
        <f t="shared" si="10"/>
        <v>1</v>
      </c>
      <c r="AD107" s="39">
        <f t="shared" si="11"/>
        <v>20</v>
      </c>
      <c r="AE107" s="40">
        <v>30</v>
      </c>
      <c r="AF107" s="40">
        <v>0</v>
      </c>
      <c r="AG107" s="40">
        <v>0</v>
      </c>
      <c r="AH107" s="41">
        <f t="shared" si="14"/>
        <v>0</v>
      </c>
      <c r="AI107" s="42">
        <f t="shared" si="12"/>
        <v>3548.15</v>
      </c>
      <c r="AJ107" s="43">
        <f t="shared" si="13"/>
        <v>3.9423888888888894</v>
      </c>
      <c r="AK107" s="44" t="s">
        <v>110</v>
      </c>
    </row>
    <row r="108" spans="1:37" s="10" customFormat="1" ht="30" customHeight="1" x14ac:dyDescent="0.25">
      <c r="A108" s="32">
        <v>103</v>
      </c>
      <c r="B108" s="44" t="s">
        <v>65</v>
      </c>
      <c r="C108" s="47" t="s">
        <v>66</v>
      </c>
      <c r="D108" s="45" t="s">
        <v>290</v>
      </c>
      <c r="E108" s="48" t="s">
        <v>291</v>
      </c>
      <c r="F108" s="47" t="s">
        <v>69</v>
      </c>
      <c r="G108" s="34">
        <f t="shared" si="15"/>
        <v>55</v>
      </c>
      <c r="H108" s="34">
        <v>30</v>
      </c>
      <c r="I108" s="34">
        <v>2</v>
      </c>
      <c r="J108" s="154"/>
      <c r="K108" s="156"/>
      <c r="L108" s="170">
        <f t="shared" si="8"/>
        <v>0</v>
      </c>
      <c r="M108" s="38" t="s">
        <v>74</v>
      </c>
      <c r="N108" s="38"/>
      <c r="O108" s="38"/>
      <c r="P108" s="38" t="s">
        <v>71</v>
      </c>
      <c r="Q108" s="36">
        <v>20</v>
      </c>
      <c r="R108" s="38"/>
      <c r="S108" s="38"/>
      <c r="T108" s="38"/>
      <c r="U108" s="38"/>
      <c r="V108" s="38"/>
      <c r="W108" s="38"/>
      <c r="X108" s="38"/>
      <c r="Y108" s="46"/>
      <c r="Z108" s="38"/>
      <c r="AA108" s="38"/>
      <c r="AB108" s="38">
        <f t="shared" si="9"/>
        <v>1</v>
      </c>
      <c r="AC108" s="38">
        <f t="shared" si="10"/>
        <v>1</v>
      </c>
      <c r="AD108" s="39">
        <f t="shared" si="11"/>
        <v>20</v>
      </c>
      <c r="AE108" s="40">
        <v>45</v>
      </c>
      <c r="AF108" s="40">
        <v>10</v>
      </c>
      <c r="AG108" s="40">
        <v>0</v>
      </c>
      <c r="AH108" s="41">
        <f t="shared" si="14"/>
        <v>10</v>
      </c>
      <c r="AI108" s="42">
        <f t="shared" si="12"/>
        <v>5786.9499999999989</v>
      </c>
      <c r="AJ108" s="43">
        <f t="shared" si="13"/>
        <v>3.5072424242424232</v>
      </c>
      <c r="AK108" s="44" t="s">
        <v>65</v>
      </c>
    </row>
    <row r="109" spans="1:37" s="10" customFormat="1" ht="30" customHeight="1" x14ac:dyDescent="0.25">
      <c r="A109" s="32">
        <v>104</v>
      </c>
      <c r="B109" s="44" t="s">
        <v>65</v>
      </c>
      <c r="C109" s="47" t="s">
        <v>66</v>
      </c>
      <c r="D109" s="45" t="s">
        <v>292</v>
      </c>
      <c r="E109" s="48" t="s">
        <v>293</v>
      </c>
      <c r="F109" s="47" t="s">
        <v>69</v>
      </c>
      <c r="G109" s="34">
        <f t="shared" si="15"/>
        <v>55</v>
      </c>
      <c r="H109" s="34">
        <v>30</v>
      </c>
      <c r="I109" s="34">
        <v>0</v>
      </c>
      <c r="J109" s="154"/>
      <c r="K109" s="156"/>
      <c r="L109" s="170">
        <f t="shared" si="8"/>
        <v>0</v>
      </c>
      <c r="M109" s="38" t="s">
        <v>74</v>
      </c>
      <c r="N109" s="38"/>
      <c r="O109" s="38"/>
      <c r="P109" s="38" t="s">
        <v>71</v>
      </c>
      <c r="Q109" s="36">
        <v>20</v>
      </c>
      <c r="R109" s="38"/>
      <c r="S109" s="38"/>
      <c r="T109" s="38"/>
      <c r="U109" s="38"/>
      <c r="V109" s="38"/>
      <c r="W109" s="38"/>
      <c r="X109" s="38"/>
      <c r="Y109" s="46"/>
      <c r="Z109" s="38"/>
      <c r="AA109" s="38"/>
      <c r="AB109" s="38">
        <f t="shared" si="9"/>
        <v>1</v>
      </c>
      <c r="AC109" s="38">
        <f t="shared" si="10"/>
        <v>1</v>
      </c>
      <c r="AD109" s="39">
        <f t="shared" si="11"/>
        <v>20</v>
      </c>
      <c r="AE109" s="40">
        <v>45</v>
      </c>
      <c r="AF109" s="40">
        <v>10</v>
      </c>
      <c r="AG109" s="40">
        <v>0</v>
      </c>
      <c r="AH109" s="41">
        <f t="shared" si="14"/>
        <v>10</v>
      </c>
      <c r="AI109" s="42">
        <f t="shared" si="12"/>
        <v>5786.9499999999989</v>
      </c>
      <c r="AJ109" s="43">
        <f t="shared" si="13"/>
        <v>3.5072424242424232</v>
      </c>
      <c r="AK109" s="44" t="s">
        <v>65</v>
      </c>
    </row>
    <row r="110" spans="1:37" s="10" customFormat="1" ht="39.950000000000003" customHeight="1" x14ac:dyDescent="0.25">
      <c r="A110" s="32">
        <v>105</v>
      </c>
      <c r="B110" s="44" t="s">
        <v>134</v>
      </c>
      <c r="C110" s="47" t="s">
        <v>135</v>
      </c>
      <c r="D110" s="45" t="s">
        <v>294</v>
      </c>
      <c r="E110" s="48" t="s">
        <v>295</v>
      </c>
      <c r="F110" s="47" t="s">
        <v>69</v>
      </c>
      <c r="G110" s="34">
        <f t="shared" si="15"/>
        <v>10</v>
      </c>
      <c r="H110" s="34">
        <v>25</v>
      </c>
      <c r="I110" s="34">
        <v>3</v>
      </c>
      <c r="J110" s="154"/>
      <c r="K110" s="156"/>
      <c r="L110" s="170">
        <f t="shared" si="8"/>
        <v>0</v>
      </c>
      <c r="M110" s="38" t="s">
        <v>70</v>
      </c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 t="s">
        <v>71</v>
      </c>
      <c r="Y110" s="37">
        <v>12</v>
      </c>
      <c r="Z110" s="38" t="s">
        <v>71</v>
      </c>
      <c r="AA110" s="38">
        <v>12</v>
      </c>
      <c r="AB110" s="38">
        <f t="shared" si="9"/>
        <v>2</v>
      </c>
      <c r="AC110" s="38">
        <f t="shared" si="10"/>
        <v>2</v>
      </c>
      <c r="AD110" s="39">
        <f t="shared" si="11"/>
        <v>12</v>
      </c>
      <c r="AE110" s="51">
        <v>8</v>
      </c>
      <c r="AF110" s="51">
        <v>2</v>
      </c>
      <c r="AG110" s="51">
        <v>0</v>
      </c>
      <c r="AH110" s="41">
        <f t="shared" si="14"/>
        <v>2</v>
      </c>
      <c r="AI110" s="42">
        <f t="shared" si="12"/>
        <v>1921.6</v>
      </c>
      <c r="AJ110" s="43">
        <f t="shared" si="13"/>
        <v>7.686399999999999</v>
      </c>
      <c r="AK110" s="44" t="s">
        <v>134</v>
      </c>
    </row>
    <row r="111" spans="1:37" s="10" customFormat="1" ht="30" customHeight="1" x14ac:dyDescent="0.25">
      <c r="A111" s="32">
        <v>106</v>
      </c>
      <c r="B111" s="44" t="s">
        <v>134</v>
      </c>
      <c r="C111" s="47" t="s">
        <v>135</v>
      </c>
      <c r="D111" s="45" t="s">
        <v>296</v>
      </c>
      <c r="E111" s="48" t="s">
        <v>297</v>
      </c>
      <c r="F111" s="47" t="s">
        <v>69</v>
      </c>
      <c r="G111" s="34">
        <f t="shared" si="15"/>
        <v>10</v>
      </c>
      <c r="H111" s="34">
        <v>25</v>
      </c>
      <c r="I111" s="34">
        <v>2</v>
      </c>
      <c r="J111" s="154"/>
      <c r="K111" s="156"/>
      <c r="L111" s="170">
        <f t="shared" si="8"/>
        <v>0</v>
      </c>
      <c r="M111" s="38" t="s">
        <v>74</v>
      </c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 t="s">
        <v>71</v>
      </c>
      <c r="Y111" s="37">
        <v>12</v>
      </c>
      <c r="Z111" s="38" t="s">
        <v>71</v>
      </c>
      <c r="AA111" s="38">
        <v>12</v>
      </c>
      <c r="AB111" s="38">
        <f t="shared" si="9"/>
        <v>2</v>
      </c>
      <c r="AC111" s="38">
        <f t="shared" si="10"/>
        <v>2</v>
      </c>
      <c r="AD111" s="39">
        <f t="shared" si="11"/>
        <v>12</v>
      </c>
      <c r="AE111" s="51">
        <v>10</v>
      </c>
      <c r="AF111" s="51">
        <v>0</v>
      </c>
      <c r="AG111" s="51">
        <v>0</v>
      </c>
      <c r="AH111" s="41">
        <f t="shared" si="14"/>
        <v>0</v>
      </c>
      <c r="AI111" s="42">
        <f t="shared" si="12"/>
        <v>1750.1</v>
      </c>
      <c r="AJ111" s="43">
        <f t="shared" si="13"/>
        <v>7.0003999999999991</v>
      </c>
      <c r="AK111" s="44" t="s">
        <v>134</v>
      </c>
    </row>
    <row r="112" spans="1:37" s="10" customFormat="1" ht="30" customHeight="1" x14ac:dyDescent="0.25">
      <c r="A112" s="32">
        <v>107</v>
      </c>
      <c r="B112" s="44" t="s">
        <v>134</v>
      </c>
      <c r="C112" s="47" t="s">
        <v>135</v>
      </c>
      <c r="D112" s="45" t="s">
        <v>298</v>
      </c>
      <c r="E112" s="48" t="s">
        <v>299</v>
      </c>
      <c r="F112" s="47" t="s">
        <v>69</v>
      </c>
      <c r="G112" s="34">
        <f t="shared" si="15"/>
        <v>10</v>
      </c>
      <c r="H112" s="34">
        <v>25</v>
      </c>
      <c r="I112" s="34">
        <v>0</v>
      </c>
      <c r="J112" s="154"/>
      <c r="K112" s="156"/>
      <c r="L112" s="170">
        <f t="shared" si="8"/>
        <v>0</v>
      </c>
      <c r="M112" s="38" t="s">
        <v>74</v>
      </c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 t="s">
        <v>71</v>
      </c>
      <c r="Y112" s="37">
        <v>12</v>
      </c>
      <c r="Z112" s="38" t="s">
        <v>71</v>
      </c>
      <c r="AA112" s="38">
        <v>12</v>
      </c>
      <c r="AB112" s="38">
        <f t="shared" si="9"/>
        <v>2</v>
      </c>
      <c r="AC112" s="38">
        <f t="shared" si="10"/>
        <v>2</v>
      </c>
      <c r="AD112" s="39">
        <f t="shared" si="11"/>
        <v>12</v>
      </c>
      <c r="AE112" s="51">
        <v>10</v>
      </c>
      <c r="AF112" s="51">
        <v>0</v>
      </c>
      <c r="AG112" s="51">
        <v>0</v>
      </c>
      <c r="AH112" s="41">
        <f t="shared" si="14"/>
        <v>0</v>
      </c>
      <c r="AI112" s="42">
        <f t="shared" si="12"/>
        <v>1750.1</v>
      </c>
      <c r="AJ112" s="43">
        <f t="shared" si="13"/>
        <v>7.0003999999999991</v>
      </c>
      <c r="AK112" s="44" t="s">
        <v>134</v>
      </c>
    </row>
    <row r="113" spans="1:37" s="10" customFormat="1" ht="30" customHeight="1" x14ac:dyDescent="0.25">
      <c r="A113" s="32">
        <v>108</v>
      </c>
      <c r="B113" s="53" t="s">
        <v>134</v>
      </c>
      <c r="C113" s="53" t="s">
        <v>135</v>
      </c>
      <c r="D113" s="45" t="s">
        <v>300</v>
      </c>
      <c r="E113" s="48" t="s">
        <v>301</v>
      </c>
      <c r="F113" s="47" t="s">
        <v>69</v>
      </c>
      <c r="G113" s="34">
        <f t="shared" si="15"/>
        <v>10</v>
      </c>
      <c r="H113" s="34">
        <v>15</v>
      </c>
      <c r="I113" s="34">
        <v>0</v>
      </c>
      <c r="J113" s="154"/>
      <c r="K113" s="156"/>
      <c r="L113" s="170">
        <f t="shared" si="8"/>
        <v>0</v>
      </c>
      <c r="M113" s="38" t="s">
        <v>70</v>
      </c>
      <c r="N113" s="38"/>
      <c r="O113" s="38"/>
      <c r="P113" s="38" t="s">
        <v>71</v>
      </c>
      <c r="Q113" s="36">
        <v>20</v>
      </c>
      <c r="R113" s="38"/>
      <c r="S113" s="38"/>
      <c r="T113" s="38"/>
      <c r="U113" s="38"/>
      <c r="V113" s="38"/>
      <c r="W113" s="38"/>
      <c r="X113" s="38"/>
      <c r="Y113" s="46"/>
      <c r="Z113" s="38"/>
      <c r="AA113" s="38"/>
      <c r="AB113" s="38">
        <f t="shared" si="9"/>
        <v>1</v>
      </c>
      <c r="AC113" s="38">
        <f t="shared" si="10"/>
        <v>1</v>
      </c>
      <c r="AD113" s="39">
        <f t="shared" si="11"/>
        <v>20</v>
      </c>
      <c r="AE113" s="51">
        <v>3</v>
      </c>
      <c r="AF113" s="51">
        <v>7</v>
      </c>
      <c r="AG113" s="51">
        <v>0</v>
      </c>
      <c r="AH113" s="41">
        <f t="shared" si="14"/>
        <v>7</v>
      </c>
      <c r="AI113" s="42">
        <f t="shared" si="12"/>
        <v>1509.7000000000003</v>
      </c>
      <c r="AJ113" s="43">
        <f t="shared" si="13"/>
        <v>10.064666666666669</v>
      </c>
      <c r="AK113" s="53" t="s">
        <v>134</v>
      </c>
    </row>
    <row r="114" spans="1:37" s="10" customFormat="1" ht="30" customHeight="1" x14ac:dyDescent="0.25">
      <c r="A114" s="32">
        <v>109</v>
      </c>
      <c r="B114" s="78" t="s">
        <v>134</v>
      </c>
      <c r="C114" s="79" t="s">
        <v>135</v>
      </c>
      <c r="D114" s="45" t="s">
        <v>302</v>
      </c>
      <c r="E114" s="48" t="s">
        <v>303</v>
      </c>
      <c r="F114" s="47" t="s">
        <v>69</v>
      </c>
      <c r="G114" s="34">
        <f t="shared" si="15"/>
        <v>70</v>
      </c>
      <c r="H114" s="34">
        <v>15</v>
      </c>
      <c r="I114" s="34">
        <v>1</v>
      </c>
      <c r="J114" s="154"/>
      <c r="K114" s="156"/>
      <c r="L114" s="170">
        <f t="shared" si="8"/>
        <v>0</v>
      </c>
      <c r="M114" s="38" t="s">
        <v>70</v>
      </c>
      <c r="N114" s="38"/>
      <c r="O114" s="38"/>
      <c r="P114" s="38" t="s">
        <v>71</v>
      </c>
      <c r="Q114" s="36">
        <v>20</v>
      </c>
      <c r="R114" s="38"/>
      <c r="S114" s="38"/>
      <c r="T114" s="38"/>
      <c r="U114" s="38"/>
      <c r="V114" s="38"/>
      <c r="W114" s="38"/>
      <c r="X114" s="38"/>
      <c r="Y114" s="37"/>
      <c r="Z114" s="38" t="s">
        <v>71</v>
      </c>
      <c r="AA114" s="38">
        <v>12</v>
      </c>
      <c r="AB114" s="38">
        <f t="shared" si="9"/>
        <v>2</v>
      </c>
      <c r="AC114" s="38">
        <f t="shared" si="10"/>
        <v>2</v>
      </c>
      <c r="AD114" s="39">
        <f t="shared" si="11"/>
        <v>20</v>
      </c>
      <c r="AE114" s="51">
        <v>16</v>
      </c>
      <c r="AF114" s="51">
        <v>12</v>
      </c>
      <c r="AG114" s="51">
        <v>42</v>
      </c>
      <c r="AH114" s="41">
        <f t="shared" si="14"/>
        <v>54</v>
      </c>
      <c r="AI114" s="42">
        <f t="shared" si="12"/>
        <v>9051.7000000000007</v>
      </c>
      <c r="AJ114" s="43">
        <f t="shared" si="13"/>
        <v>8.6206666666666667</v>
      </c>
      <c r="AK114" s="78" t="s">
        <v>134</v>
      </c>
    </row>
    <row r="115" spans="1:37" s="10" customFormat="1" ht="30" customHeight="1" x14ac:dyDescent="0.25">
      <c r="A115" s="32">
        <v>110</v>
      </c>
      <c r="B115" s="44" t="s">
        <v>83</v>
      </c>
      <c r="C115" s="47" t="s">
        <v>84</v>
      </c>
      <c r="D115" s="45" t="s">
        <v>304</v>
      </c>
      <c r="E115" s="48" t="s">
        <v>305</v>
      </c>
      <c r="F115" s="47" t="s">
        <v>69</v>
      </c>
      <c r="G115" s="34">
        <f t="shared" si="15"/>
        <v>25</v>
      </c>
      <c r="H115" s="34">
        <v>30</v>
      </c>
      <c r="I115" s="34">
        <v>2</v>
      </c>
      <c r="J115" s="154"/>
      <c r="K115" s="156"/>
      <c r="L115" s="170">
        <f t="shared" si="8"/>
        <v>0</v>
      </c>
      <c r="M115" s="38" t="s">
        <v>74</v>
      </c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 t="s">
        <v>71</v>
      </c>
      <c r="Y115" s="37">
        <v>12</v>
      </c>
      <c r="Z115" s="38" t="s">
        <v>71</v>
      </c>
      <c r="AA115" s="38">
        <v>12</v>
      </c>
      <c r="AB115" s="38">
        <f t="shared" si="9"/>
        <v>2</v>
      </c>
      <c r="AC115" s="38">
        <f t="shared" si="10"/>
        <v>2</v>
      </c>
      <c r="AD115" s="39">
        <f t="shared" si="11"/>
        <v>12</v>
      </c>
      <c r="AE115" s="40">
        <v>21.5</v>
      </c>
      <c r="AF115" s="40">
        <v>0</v>
      </c>
      <c r="AG115" s="40">
        <v>3.5</v>
      </c>
      <c r="AH115" s="41">
        <f t="shared" si="14"/>
        <v>3.5</v>
      </c>
      <c r="AI115" s="42">
        <f t="shared" si="12"/>
        <v>3569.2499999999995</v>
      </c>
      <c r="AJ115" s="43">
        <f t="shared" si="13"/>
        <v>4.7589999999999995</v>
      </c>
      <c r="AK115" s="44" t="s">
        <v>83</v>
      </c>
    </row>
    <row r="116" spans="1:37" s="10" customFormat="1" ht="30" customHeight="1" x14ac:dyDescent="0.25">
      <c r="A116" s="32">
        <v>111</v>
      </c>
      <c r="B116" s="44" t="s">
        <v>83</v>
      </c>
      <c r="C116" s="47" t="s">
        <v>84</v>
      </c>
      <c r="D116" s="45" t="s">
        <v>306</v>
      </c>
      <c r="E116" s="48" t="s">
        <v>307</v>
      </c>
      <c r="F116" s="47" t="s">
        <v>69</v>
      </c>
      <c r="G116" s="34">
        <f t="shared" si="15"/>
        <v>5</v>
      </c>
      <c r="H116" s="34">
        <v>30</v>
      </c>
      <c r="I116" s="34">
        <v>1</v>
      </c>
      <c r="J116" s="154"/>
      <c r="K116" s="156"/>
      <c r="L116" s="170">
        <f t="shared" si="8"/>
        <v>0</v>
      </c>
      <c r="M116" s="38" t="s">
        <v>74</v>
      </c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 t="s">
        <v>71</v>
      </c>
      <c r="Y116" s="37">
        <v>12</v>
      </c>
      <c r="Z116" s="38" t="s">
        <v>71</v>
      </c>
      <c r="AA116" s="38">
        <v>12</v>
      </c>
      <c r="AB116" s="38">
        <f t="shared" si="9"/>
        <v>2</v>
      </c>
      <c r="AC116" s="38">
        <f t="shared" si="10"/>
        <v>2</v>
      </c>
      <c r="AD116" s="39">
        <f t="shared" si="11"/>
        <v>12</v>
      </c>
      <c r="AE116" s="40">
        <v>1.5</v>
      </c>
      <c r="AF116" s="40">
        <v>0</v>
      </c>
      <c r="AG116" s="40">
        <v>3.5</v>
      </c>
      <c r="AH116" s="41">
        <f t="shared" si="14"/>
        <v>3.5</v>
      </c>
      <c r="AI116" s="42">
        <f t="shared" si="12"/>
        <v>1942.85</v>
      </c>
      <c r="AJ116" s="43">
        <f t="shared" si="13"/>
        <v>12.952333333333334</v>
      </c>
      <c r="AK116" s="44" t="s">
        <v>83</v>
      </c>
    </row>
    <row r="117" spans="1:37" s="10" customFormat="1" ht="30" customHeight="1" x14ac:dyDescent="0.25">
      <c r="A117" s="32">
        <v>112</v>
      </c>
      <c r="B117" s="45" t="s">
        <v>83</v>
      </c>
      <c r="C117" s="45" t="s">
        <v>84</v>
      </c>
      <c r="D117" s="45" t="s">
        <v>308</v>
      </c>
      <c r="E117" s="48" t="s">
        <v>309</v>
      </c>
      <c r="F117" s="57" t="s">
        <v>125</v>
      </c>
      <c r="G117" s="34">
        <f t="shared" si="15"/>
        <v>20</v>
      </c>
      <c r="H117" s="34">
        <v>60</v>
      </c>
      <c r="I117" s="34">
        <v>0</v>
      </c>
      <c r="J117" s="154"/>
      <c r="K117" s="156"/>
      <c r="L117" s="170">
        <f t="shared" si="8"/>
        <v>0</v>
      </c>
      <c r="M117" s="38" t="s">
        <v>74</v>
      </c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 t="s">
        <v>71</v>
      </c>
      <c r="Y117" s="37">
        <v>12</v>
      </c>
      <c r="Z117" s="38" t="s">
        <v>71</v>
      </c>
      <c r="AA117" s="38">
        <v>12</v>
      </c>
      <c r="AB117" s="38">
        <f t="shared" si="9"/>
        <v>2</v>
      </c>
      <c r="AC117" s="38">
        <f t="shared" si="10"/>
        <v>2</v>
      </c>
      <c r="AD117" s="39">
        <f t="shared" si="11"/>
        <v>12</v>
      </c>
      <c r="AE117" s="40">
        <v>20</v>
      </c>
      <c r="AF117" s="40">
        <v>0</v>
      </c>
      <c r="AG117" s="40">
        <v>0</v>
      </c>
      <c r="AH117" s="41">
        <f t="shared" si="14"/>
        <v>0</v>
      </c>
      <c r="AI117" s="171">
        <f t="shared" si="12"/>
        <v>3764.85</v>
      </c>
      <c r="AJ117" s="43">
        <f t="shared" si="13"/>
        <v>3.1373749999999996</v>
      </c>
      <c r="AK117" s="45" t="s">
        <v>83</v>
      </c>
    </row>
    <row r="118" spans="1:37" s="10" customFormat="1" ht="30" customHeight="1" x14ac:dyDescent="0.25">
      <c r="A118" s="32">
        <v>113</v>
      </c>
      <c r="B118" s="44" t="s">
        <v>142</v>
      </c>
      <c r="C118" s="47" t="s">
        <v>143</v>
      </c>
      <c r="D118" s="45" t="s">
        <v>310</v>
      </c>
      <c r="E118" s="48" t="s">
        <v>311</v>
      </c>
      <c r="F118" s="47" t="s">
        <v>69</v>
      </c>
      <c r="G118" s="34">
        <f t="shared" si="15"/>
        <v>25</v>
      </c>
      <c r="H118" s="34">
        <v>20</v>
      </c>
      <c r="I118" s="34">
        <v>1</v>
      </c>
      <c r="J118" s="154"/>
      <c r="K118" s="156"/>
      <c r="L118" s="170">
        <f t="shared" si="8"/>
        <v>0</v>
      </c>
      <c r="M118" s="38" t="s">
        <v>70</v>
      </c>
      <c r="N118" s="38" t="s">
        <v>71</v>
      </c>
      <c r="O118" s="36">
        <v>20</v>
      </c>
      <c r="P118" s="38"/>
      <c r="Q118" s="38"/>
      <c r="R118" s="38"/>
      <c r="S118" s="38"/>
      <c r="T118" s="38"/>
      <c r="U118" s="38"/>
      <c r="V118" s="38"/>
      <c r="W118" s="38"/>
      <c r="X118" s="38" t="s">
        <v>71</v>
      </c>
      <c r="Y118" s="37">
        <v>12</v>
      </c>
      <c r="Z118" s="38"/>
      <c r="AA118" s="38"/>
      <c r="AB118" s="38">
        <f t="shared" si="9"/>
        <v>2</v>
      </c>
      <c r="AC118" s="38">
        <f t="shared" si="10"/>
        <v>2</v>
      </c>
      <c r="AD118" s="39">
        <f t="shared" si="11"/>
        <v>20</v>
      </c>
      <c r="AE118" s="40">
        <v>20</v>
      </c>
      <c r="AF118" s="40">
        <v>5</v>
      </c>
      <c r="AG118" s="40">
        <v>0</v>
      </c>
      <c r="AH118" s="41">
        <f t="shared" si="14"/>
        <v>5</v>
      </c>
      <c r="AI118" s="42">
        <f t="shared" si="12"/>
        <v>2935.4499999999994</v>
      </c>
      <c r="AJ118" s="43">
        <f t="shared" si="13"/>
        <v>5.8708999999999989</v>
      </c>
      <c r="AK118" s="44" t="s">
        <v>142</v>
      </c>
    </row>
    <row r="119" spans="1:37" s="10" customFormat="1" ht="39.950000000000003" customHeight="1" x14ac:dyDescent="0.25">
      <c r="A119" s="32">
        <v>114</v>
      </c>
      <c r="B119" s="44" t="s">
        <v>142</v>
      </c>
      <c r="C119" s="47" t="s">
        <v>143</v>
      </c>
      <c r="D119" s="45" t="s">
        <v>312</v>
      </c>
      <c r="E119" s="48" t="s">
        <v>313</v>
      </c>
      <c r="F119" s="47" t="s">
        <v>69</v>
      </c>
      <c r="G119" s="34">
        <f t="shared" si="15"/>
        <v>40</v>
      </c>
      <c r="H119" s="34">
        <v>20</v>
      </c>
      <c r="I119" s="34">
        <v>0</v>
      </c>
      <c r="J119" s="154"/>
      <c r="K119" s="156"/>
      <c r="L119" s="170">
        <f t="shared" si="8"/>
        <v>0</v>
      </c>
      <c r="M119" s="38" t="s">
        <v>70</v>
      </c>
      <c r="N119" s="38" t="s">
        <v>71</v>
      </c>
      <c r="O119" s="36">
        <v>20</v>
      </c>
      <c r="P119" s="38"/>
      <c r="Q119" s="38"/>
      <c r="R119" s="38"/>
      <c r="S119" s="38"/>
      <c r="T119" s="38"/>
      <c r="U119" s="38"/>
      <c r="V119" s="38"/>
      <c r="W119" s="38"/>
      <c r="X119" s="38" t="s">
        <v>71</v>
      </c>
      <c r="Y119" s="37">
        <v>12</v>
      </c>
      <c r="Z119" s="38"/>
      <c r="AA119" s="38"/>
      <c r="AB119" s="38">
        <f t="shared" si="9"/>
        <v>2</v>
      </c>
      <c r="AC119" s="38">
        <f t="shared" si="10"/>
        <v>2</v>
      </c>
      <c r="AD119" s="39">
        <f t="shared" si="11"/>
        <v>20</v>
      </c>
      <c r="AE119" s="40">
        <v>21</v>
      </c>
      <c r="AF119" s="40">
        <v>19</v>
      </c>
      <c r="AG119" s="40">
        <v>0</v>
      </c>
      <c r="AH119" s="41">
        <f t="shared" si="14"/>
        <v>19</v>
      </c>
      <c r="AI119" s="42">
        <f t="shared" si="12"/>
        <v>4155.2499999999991</v>
      </c>
      <c r="AJ119" s="43">
        <f t="shared" si="13"/>
        <v>5.1940624999999994</v>
      </c>
      <c r="AK119" s="44" t="s">
        <v>142</v>
      </c>
    </row>
    <row r="120" spans="1:37" s="10" customFormat="1" ht="30" customHeight="1" x14ac:dyDescent="0.25">
      <c r="A120" s="32">
        <v>115</v>
      </c>
      <c r="B120" s="44" t="s">
        <v>142</v>
      </c>
      <c r="C120" s="47" t="s">
        <v>143</v>
      </c>
      <c r="D120" s="45" t="s">
        <v>314</v>
      </c>
      <c r="E120" s="48" t="s">
        <v>315</v>
      </c>
      <c r="F120" s="47" t="s">
        <v>69</v>
      </c>
      <c r="G120" s="34">
        <f t="shared" si="15"/>
        <v>10</v>
      </c>
      <c r="H120" s="34">
        <v>50</v>
      </c>
      <c r="I120" s="34">
        <v>1</v>
      </c>
      <c r="J120" s="154"/>
      <c r="K120" s="156"/>
      <c r="L120" s="170">
        <f t="shared" si="8"/>
        <v>0</v>
      </c>
      <c r="M120" s="38" t="s">
        <v>74</v>
      </c>
      <c r="N120" s="38" t="s">
        <v>71</v>
      </c>
      <c r="O120" s="36">
        <v>20</v>
      </c>
      <c r="P120" s="38"/>
      <c r="Q120" s="38"/>
      <c r="R120" s="38"/>
      <c r="S120" s="38"/>
      <c r="T120" s="38"/>
      <c r="U120" s="38"/>
      <c r="V120" s="38"/>
      <c r="W120" s="38"/>
      <c r="X120" s="38" t="s">
        <v>71</v>
      </c>
      <c r="Y120" s="37">
        <v>12</v>
      </c>
      <c r="Z120" s="38"/>
      <c r="AA120" s="38"/>
      <c r="AB120" s="38">
        <f t="shared" si="9"/>
        <v>2</v>
      </c>
      <c r="AC120" s="38">
        <f t="shared" si="10"/>
        <v>2</v>
      </c>
      <c r="AD120" s="39">
        <f t="shared" si="11"/>
        <v>20</v>
      </c>
      <c r="AE120" s="40">
        <v>10</v>
      </c>
      <c r="AF120" s="40">
        <v>0</v>
      </c>
      <c r="AG120" s="40">
        <v>0</v>
      </c>
      <c r="AH120" s="41">
        <f t="shared" si="14"/>
        <v>0</v>
      </c>
      <c r="AI120" s="42">
        <f t="shared" si="12"/>
        <v>2608.35</v>
      </c>
      <c r="AJ120" s="43">
        <f t="shared" si="13"/>
        <v>5.2167000000000003</v>
      </c>
      <c r="AK120" s="44" t="s">
        <v>142</v>
      </c>
    </row>
    <row r="121" spans="1:37" s="10" customFormat="1" ht="30" customHeight="1" x14ac:dyDescent="0.25">
      <c r="A121" s="32">
        <v>116</v>
      </c>
      <c r="B121" s="45" t="s">
        <v>142</v>
      </c>
      <c r="C121" s="48" t="s">
        <v>143</v>
      </c>
      <c r="D121" s="80" t="s">
        <v>316</v>
      </c>
      <c r="E121" s="55" t="s">
        <v>317</v>
      </c>
      <c r="F121" s="45" t="s">
        <v>69</v>
      </c>
      <c r="G121" s="34">
        <f t="shared" si="15"/>
        <v>20</v>
      </c>
      <c r="H121" s="34">
        <v>30</v>
      </c>
      <c r="I121" s="34">
        <v>3</v>
      </c>
      <c r="J121" s="154"/>
      <c r="K121" s="154"/>
      <c r="L121" s="170">
        <f t="shared" si="8"/>
        <v>0</v>
      </c>
      <c r="M121" s="36" t="s">
        <v>70</v>
      </c>
      <c r="N121" s="36" t="s">
        <v>71</v>
      </c>
      <c r="O121" s="36">
        <v>20</v>
      </c>
      <c r="P121" s="36"/>
      <c r="Q121" s="36"/>
      <c r="R121" s="36"/>
      <c r="S121" s="36"/>
      <c r="T121" s="36"/>
      <c r="U121" s="36"/>
      <c r="V121" s="36"/>
      <c r="W121" s="36"/>
      <c r="X121" s="36" t="s">
        <v>71</v>
      </c>
      <c r="Y121" s="37">
        <v>12</v>
      </c>
      <c r="Z121" s="36"/>
      <c r="AA121" s="36"/>
      <c r="AB121" s="38">
        <f t="shared" si="9"/>
        <v>2</v>
      </c>
      <c r="AC121" s="38">
        <f t="shared" si="10"/>
        <v>2</v>
      </c>
      <c r="AD121" s="39">
        <f t="shared" si="11"/>
        <v>20</v>
      </c>
      <c r="AE121" s="40">
        <v>11</v>
      </c>
      <c r="AF121" s="40">
        <v>0</v>
      </c>
      <c r="AG121" s="40">
        <v>9</v>
      </c>
      <c r="AH121" s="41">
        <f t="shared" si="14"/>
        <v>9</v>
      </c>
      <c r="AI121" s="42">
        <f t="shared" si="12"/>
        <v>3511.35</v>
      </c>
      <c r="AJ121" s="43">
        <f t="shared" si="13"/>
        <v>5.8522499999999997</v>
      </c>
      <c r="AK121" s="45" t="s">
        <v>142</v>
      </c>
    </row>
    <row r="122" spans="1:37" s="10" customFormat="1" ht="30" customHeight="1" x14ac:dyDescent="0.25">
      <c r="A122" s="32">
        <v>117</v>
      </c>
      <c r="B122" s="45" t="s">
        <v>142</v>
      </c>
      <c r="C122" s="48" t="s">
        <v>143</v>
      </c>
      <c r="D122" s="80" t="s">
        <v>318</v>
      </c>
      <c r="E122" s="55" t="s">
        <v>319</v>
      </c>
      <c r="F122" s="57" t="s">
        <v>320</v>
      </c>
      <c r="G122" s="34">
        <f t="shared" si="15"/>
        <v>20</v>
      </c>
      <c r="H122" s="34">
        <v>30</v>
      </c>
      <c r="I122" s="34">
        <v>1</v>
      </c>
      <c r="J122" s="154"/>
      <c r="K122" s="154"/>
      <c r="L122" s="170">
        <f t="shared" si="8"/>
        <v>0</v>
      </c>
      <c r="M122" s="36" t="s">
        <v>70</v>
      </c>
      <c r="N122" s="36" t="s">
        <v>71</v>
      </c>
      <c r="O122" s="36">
        <v>20</v>
      </c>
      <c r="P122" s="36"/>
      <c r="Q122" s="36"/>
      <c r="R122" s="36"/>
      <c r="S122" s="36"/>
      <c r="T122" s="36"/>
      <c r="U122" s="36"/>
      <c r="V122" s="36"/>
      <c r="W122" s="36"/>
      <c r="X122" s="36" t="s">
        <v>71</v>
      </c>
      <c r="Y122" s="37">
        <v>12</v>
      </c>
      <c r="Z122" s="36"/>
      <c r="AA122" s="36"/>
      <c r="AB122" s="38">
        <f t="shared" si="9"/>
        <v>2</v>
      </c>
      <c r="AC122" s="38">
        <f t="shared" si="10"/>
        <v>2</v>
      </c>
      <c r="AD122" s="39">
        <f t="shared" si="11"/>
        <v>20</v>
      </c>
      <c r="AE122" s="45">
        <v>11</v>
      </c>
      <c r="AF122" s="45">
        <v>0</v>
      </c>
      <c r="AG122" s="40">
        <v>9</v>
      </c>
      <c r="AH122" s="41">
        <f t="shared" si="14"/>
        <v>9</v>
      </c>
      <c r="AI122" s="171">
        <f t="shared" si="12"/>
        <v>3511.35</v>
      </c>
      <c r="AJ122" s="43">
        <f t="shared" si="13"/>
        <v>5.8522499999999997</v>
      </c>
      <c r="AK122" s="45" t="s">
        <v>142</v>
      </c>
    </row>
    <row r="123" spans="1:37" s="10" customFormat="1" ht="30" customHeight="1" x14ac:dyDescent="0.25">
      <c r="A123" s="32">
        <v>118</v>
      </c>
      <c r="B123" s="45" t="s">
        <v>142</v>
      </c>
      <c r="C123" s="48" t="s">
        <v>143</v>
      </c>
      <c r="D123" s="80" t="s">
        <v>321</v>
      </c>
      <c r="E123" s="55" t="s">
        <v>322</v>
      </c>
      <c r="F123" s="45" t="s">
        <v>69</v>
      </c>
      <c r="G123" s="34">
        <f t="shared" si="15"/>
        <v>20</v>
      </c>
      <c r="H123" s="34">
        <v>30</v>
      </c>
      <c r="I123" s="34">
        <v>0</v>
      </c>
      <c r="J123" s="154"/>
      <c r="K123" s="154"/>
      <c r="L123" s="170">
        <f t="shared" si="8"/>
        <v>0</v>
      </c>
      <c r="M123" s="36" t="s">
        <v>74</v>
      </c>
      <c r="N123" s="36" t="s">
        <v>71</v>
      </c>
      <c r="O123" s="36">
        <v>20</v>
      </c>
      <c r="P123" s="36"/>
      <c r="Q123" s="36"/>
      <c r="R123" s="36"/>
      <c r="S123" s="36"/>
      <c r="T123" s="36"/>
      <c r="U123" s="36"/>
      <c r="V123" s="36"/>
      <c r="W123" s="36"/>
      <c r="X123" s="36" t="s">
        <v>71</v>
      </c>
      <c r="Y123" s="37">
        <v>12</v>
      </c>
      <c r="Z123" s="36"/>
      <c r="AA123" s="36"/>
      <c r="AB123" s="38">
        <f t="shared" si="9"/>
        <v>2</v>
      </c>
      <c r="AC123" s="38">
        <f t="shared" si="10"/>
        <v>2</v>
      </c>
      <c r="AD123" s="39">
        <f t="shared" si="11"/>
        <v>20</v>
      </c>
      <c r="AE123" s="45">
        <v>11</v>
      </c>
      <c r="AF123" s="45">
        <v>5</v>
      </c>
      <c r="AG123" s="40">
        <v>4</v>
      </c>
      <c r="AH123" s="41">
        <f t="shared" si="14"/>
        <v>9</v>
      </c>
      <c r="AI123" s="42">
        <f t="shared" si="12"/>
        <v>3194.35</v>
      </c>
      <c r="AJ123" s="43">
        <f t="shared" si="13"/>
        <v>5.3239166666666664</v>
      </c>
      <c r="AK123" s="45" t="s">
        <v>142</v>
      </c>
    </row>
    <row r="124" spans="1:37" s="10" customFormat="1" ht="30" customHeight="1" x14ac:dyDescent="0.25">
      <c r="A124" s="32">
        <v>119</v>
      </c>
      <c r="B124" s="45" t="s">
        <v>142</v>
      </c>
      <c r="C124" s="48" t="s">
        <v>143</v>
      </c>
      <c r="D124" s="80" t="s">
        <v>323</v>
      </c>
      <c r="E124" s="55" t="s">
        <v>324</v>
      </c>
      <c r="F124" s="45" t="s">
        <v>69</v>
      </c>
      <c r="G124" s="34">
        <f t="shared" si="15"/>
        <v>20</v>
      </c>
      <c r="H124" s="34">
        <v>30</v>
      </c>
      <c r="I124" s="34">
        <v>0</v>
      </c>
      <c r="J124" s="154"/>
      <c r="K124" s="154"/>
      <c r="L124" s="170">
        <f t="shared" si="8"/>
        <v>0</v>
      </c>
      <c r="M124" s="36" t="s">
        <v>74</v>
      </c>
      <c r="N124" s="36" t="s">
        <v>71</v>
      </c>
      <c r="O124" s="36">
        <v>20</v>
      </c>
      <c r="P124" s="36"/>
      <c r="Q124" s="36"/>
      <c r="R124" s="36"/>
      <c r="S124" s="36"/>
      <c r="T124" s="36"/>
      <c r="U124" s="36"/>
      <c r="V124" s="36"/>
      <c r="W124" s="36"/>
      <c r="X124" s="36" t="s">
        <v>71</v>
      </c>
      <c r="Y124" s="37">
        <v>12</v>
      </c>
      <c r="Z124" s="36"/>
      <c r="AA124" s="36"/>
      <c r="AB124" s="38">
        <f t="shared" si="9"/>
        <v>2</v>
      </c>
      <c r="AC124" s="38">
        <f t="shared" si="10"/>
        <v>2</v>
      </c>
      <c r="AD124" s="39">
        <f t="shared" si="11"/>
        <v>20</v>
      </c>
      <c r="AE124" s="45">
        <v>11</v>
      </c>
      <c r="AF124" s="45">
        <v>5</v>
      </c>
      <c r="AG124" s="40">
        <v>4</v>
      </c>
      <c r="AH124" s="41">
        <f t="shared" si="14"/>
        <v>9</v>
      </c>
      <c r="AI124" s="42">
        <f t="shared" si="12"/>
        <v>3194.35</v>
      </c>
      <c r="AJ124" s="43">
        <f t="shared" si="13"/>
        <v>5.3239166666666664</v>
      </c>
      <c r="AK124" s="45" t="s">
        <v>142</v>
      </c>
    </row>
    <row r="125" spans="1:37" s="10" customFormat="1" ht="30" customHeight="1" x14ac:dyDescent="0.25">
      <c r="A125" s="32">
        <v>120</v>
      </c>
      <c r="B125" s="66" t="s">
        <v>325</v>
      </c>
      <c r="C125" s="66" t="s">
        <v>143</v>
      </c>
      <c r="D125" s="45" t="s">
        <v>326</v>
      </c>
      <c r="E125" s="48" t="s">
        <v>327</v>
      </c>
      <c r="F125" s="45" t="s">
        <v>69</v>
      </c>
      <c r="G125" s="34">
        <f t="shared" si="15"/>
        <v>25</v>
      </c>
      <c r="H125" s="34">
        <v>20</v>
      </c>
      <c r="I125" s="34">
        <v>0</v>
      </c>
      <c r="J125" s="154"/>
      <c r="K125" s="154"/>
      <c r="L125" s="170">
        <f t="shared" si="8"/>
        <v>0</v>
      </c>
      <c r="M125" s="36" t="s">
        <v>74</v>
      </c>
      <c r="N125" s="36" t="s">
        <v>71</v>
      </c>
      <c r="O125" s="36">
        <v>20</v>
      </c>
      <c r="P125" s="36"/>
      <c r="Q125" s="36"/>
      <c r="R125" s="36"/>
      <c r="S125" s="36"/>
      <c r="T125" s="36"/>
      <c r="U125" s="36"/>
      <c r="V125" s="36"/>
      <c r="W125" s="36"/>
      <c r="X125" s="36" t="s">
        <v>71</v>
      </c>
      <c r="Y125" s="37">
        <v>12</v>
      </c>
      <c r="Z125" s="36"/>
      <c r="AA125" s="36"/>
      <c r="AB125" s="38">
        <f t="shared" si="9"/>
        <v>2</v>
      </c>
      <c r="AC125" s="38">
        <f t="shared" si="10"/>
        <v>2</v>
      </c>
      <c r="AD125" s="39">
        <f t="shared" si="11"/>
        <v>20</v>
      </c>
      <c r="AE125" s="40">
        <v>15</v>
      </c>
      <c r="AF125" s="40">
        <v>0</v>
      </c>
      <c r="AG125" s="40">
        <v>10</v>
      </c>
      <c r="AH125" s="41">
        <f t="shared" si="14"/>
        <v>10</v>
      </c>
      <c r="AI125" s="42">
        <f t="shared" si="12"/>
        <v>3569.45</v>
      </c>
      <c r="AJ125" s="43">
        <f t="shared" si="13"/>
        <v>7.1388999999999996</v>
      </c>
      <c r="AK125" s="66" t="s">
        <v>325</v>
      </c>
    </row>
    <row r="126" spans="1:37" s="10" customFormat="1" ht="30" customHeight="1" x14ac:dyDescent="0.25">
      <c r="A126" s="32">
        <v>121</v>
      </c>
      <c r="B126" s="44" t="s">
        <v>328</v>
      </c>
      <c r="C126" s="47" t="s">
        <v>329</v>
      </c>
      <c r="D126" s="45" t="s">
        <v>330</v>
      </c>
      <c r="E126" s="48" t="s">
        <v>331</v>
      </c>
      <c r="F126" s="47" t="s">
        <v>69</v>
      </c>
      <c r="G126" s="34">
        <f t="shared" si="15"/>
        <v>25</v>
      </c>
      <c r="H126" s="34">
        <v>20</v>
      </c>
      <c r="I126" s="34">
        <v>2</v>
      </c>
      <c r="J126" s="154"/>
      <c r="K126" s="154"/>
      <c r="L126" s="170">
        <f t="shared" si="8"/>
        <v>0</v>
      </c>
      <c r="M126" s="36" t="s">
        <v>70</v>
      </c>
      <c r="N126" s="36"/>
      <c r="O126" s="36"/>
      <c r="P126" s="36" t="s">
        <v>71</v>
      </c>
      <c r="Q126" s="36">
        <v>20</v>
      </c>
      <c r="R126" s="36"/>
      <c r="S126" s="36"/>
      <c r="T126" s="36"/>
      <c r="U126" s="36"/>
      <c r="V126" s="36"/>
      <c r="W126" s="36"/>
      <c r="X126" s="36"/>
      <c r="Y126" s="37"/>
      <c r="Z126" s="36"/>
      <c r="AA126" s="36"/>
      <c r="AB126" s="38">
        <f t="shared" si="9"/>
        <v>1</v>
      </c>
      <c r="AC126" s="38">
        <f t="shared" si="10"/>
        <v>1</v>
      </c>
      <c r="AD126" s="39">
        <f t="shared" si="11"/>
        <v>20</v>
      </c>
      <c r="AE126" s="40">
        <v>22</v>
      </c>
      <c r="AF126" s="40">
        <v>3</v>
      </c>
      <c r="AG126" s="40">
        <v>0</v>
      </c>
      <c r="AH126" s="41">
        <f t="shared" si="14"/>
        <v>3</v>
      </c>
      <c r="AI126" s="42">
        <f t="shared" si="12"/>
        <v>2935.45</v>
      </c>
      <c r="AJ126" s="43">
        <f t="shared" si="13"/>
        <v>5.8708999999999989</v>
      </c>
      <c r="AK126" s="44" t="s">
        <v>328</v>
      </c>
    </row>
    <row r="127" spans="1:37" s="10" customFormat="1" ht="30" customHeight="1" x14ac:dyDescent="0.25">
      <c r="A127" s="32">
        <v>122</v>
      </c>
      <c r="B127" s="44" t="s">
        <v>65</v>
      </c>
      <c r="C127" s="47" t="s">
        <v>66</v>
      </c>
      <c r="D127" s="45" t="s">
        <v>332</v>
      </c>
      <c r="E127" s="48" t="s">
        <v>333</v>
      </c>
      <c r="F127" s="47" t="s">
        <v>69</v>
      </c>
      <c r="G127" s="34">
        <f t="shared" si="15"/>
        <v>32</v>
      </c>
      <c r="H127" s="34">
        <v>20</v>
      </c>
      <c r="I127" s="34">
        <v>2</v>
      </c>
      <c r="J127" s="154"/>
      <c r="K127" s="154"/>
      <c r="L127" s="170">
        <f t="shared" si="8"/>
        <v>0</v>
      </c>
      <c r="M127" s="36" t="s">
        <v>70</v>
      </c>
      <c r="N127" s="36"/>
      <c r="O127" s="36"/>
      <c r="P127" s="36" t="s">
        <v>71</v>
      </c>
      <c r="Q127" s="36">
        <v>20</v>
      </c>
      <c r="R127" s="36"/>
      <c r="S127" s="36"/>
      <c r="T127" s="36"/>
      <c r="U127" s="36"/>
      <c r="V127" s="36"/>
      <c r="W127" s="36"/>
      <c r="X127" s="36"/>
      <c r="Y127" s="37"/>
      <c r="Z127" s="36"/>
      <c r="AA127" s="36"/>
      <c r="AB127" s="38">
        <f t="shared" si="9"/>
        <v>1</v>
      </c>
      <c r="AC127" s="38">
        <f t="shared" si="10"/>
        <v>1</v>
      </c>
      <c r="AD127" s="39">
        <f t="shared" si="11"/>
        <v>20</v>
      </c>
      <c r="AE127" s="40">
        <v>8</v>
      </c>
      <c r="AF127" s="40">
        <v>24</v>
      </c>
      <c r="AG127" s="40">
        <v>0</v>
      </c>
      <c r="AH127" s="41">
        <f t="shared" si="14"/>
        <v>24</v>
      </c>
      <c r="AI127" s="42">
        <f t="shared" si="12"/>
        <v>3504.6899999999996</v>
      </c>
      <c r="AJ127" s="43">
        <f t="shared" si="13"/>
        <v>5.476078124999999</v>
      </c>
      <c r="AK127" s="44" t="s">
        <v>65</v>
      </c>
    </row>
    <row r="128" spans="1:37" s="10" customFormat="1" ht="30" customHeight="1" x14ac:dyDescent="0.25">
      <c r="A128" s="32">
        <v>123</v>
      </c>
      <c r="B128" s="56" t="s">
        <v>65</v>
      </c>
      <c r="C128" s="60" t="s">
        <v>66</v>
      </c>
      <c r="D128" s="52" t="s">
        <v>334</v>
      </c>
      <c r="E128" s="61" t="s">
        <v>335</v>
      </c>
      <c r="F128" s="60" t="s">
        <v>69</v>
      </c>
      <c r="G128" s="34">
        <f t="shared" si="15"/>
        <v>32</v>
      </c>
      <c r="H128" s="34">
        <v>20</v>
      </c>
      <c r="I128" s="34">
        <v>2</v>
      </c>
      <c r="J128" s="154"/>
      <c r="K128" s="164"/>
      <c r="L128" s="170">
        <f t="shared" si="8"/>
        <v>0</v>
      </c>
      <c r="M128" s="81" t="s">
        <v>70</v>
      </c>
      <c r="N128" s="81"/>
      <c r="O128" s="81"/>
      <c r="P128" s="81" t="s">
        <v>71</v>
      </c>
      <c r="Q128" s="36">
        <v>20</v>
      </c>
      <c r="R128" s="81"/>
      <c r="S128" s="81"/>
      <c r="T128" s="81"/>
      <c r="U128" s="81"/>
      <c r="V128" s="81"/>
      <c r="W128" s="81"/>
      <c r="X128" s="81"/>
      <c r="Y128" s="82"/>
      <c r="Z128" s="81"/>
      <c r="AA128" s="81"/>
      <c r="AB128" s="38">
        <f t="shared" si="9"/>
        <v>1</v>
      </c>
      <c r="AC128" s="38">
        <f t="shared" si="10"/>
        <v>1</v>
      </c>
      <c r="AD128" s="39">
        <f t="shared" si="11"/>
        <v>20</v>
      </c>
      <c r="AE128" s="64">
        <v>8</v>
      </c>
      <c r="AF128" s="65">
        <v>24</v>
      </c>
      <c r="AG128" s="65">
        <v>0</v>
      </c>
      <c r="AH128" s="41">
        <f t="shared" si="14"/>
        <v>24</v>
      </c>
      <c r="AI128" s="42">
        <f t="shared" si="12"/>
        <v>3504.6899999999996</v>
      </c>
      <c r="AJ128" s="43">
        <f t="shared" si="13"/>
        <v>5.476078124999999</v>
      </c>
      <c r="AK128" s="56" t="s">
        <v>65</v>
      </c>
    </row>
    <row r="129" spans="1:37" s="10" customFormat="1" ht="24.95" customHeight="1" x14ac:dyDescent="0.25">
      <c r="A129" s="32">
        <v>124</v>
      </c>
      <c r="B129" s="66" t="s">
        <v>83</v>
      </c>
      <c r="C129" s="53" t="s">
        <v>84</v>
      </c>
      <c r="D129" s="66" t="s">
        <v>336</v>
      </c>
      <c r="E129" s="67" t="s">
        <v>337</v>
      </c>
      <c r="F129" s="53" t="s">
        <v>69</v>
      </c>
      <c r="G129" s="34">
        <f t="shared" si="15"/>
        <v>10</v>
      </c>
      <c r="H129" s="34">
        <v>20</v>
      </c>
      <c r="I129" s="34">
        <v>2</v>
      </c>
      <c r="J129" s="154"/>
      <c r="K129" s="163"/>
      <c r="L129" s="170">
        <f t="shared" si="8"/>
        <v>0</v>
      </c>
      <c r="M129" s="68" t="s">
        <v>70</v>
      </c>
      <c r="N129" s="68"/>
      <c r="O129" s="68"/>
      <c r="P129" s="68"/>
      <c r="Q129" s="68"/>
      <c r="R129" s="68" t="s">
        <v>71</v>
      </c>
      <c r="S129" s="36">
        <v>18</v>
      </c>
      <c r="T129" s="68"/>
      <c r="U129" s="68"/>
      <c r="V129" s="68"/>
      <c r="W129" s="68"/>
      <c r="X129" s="68"/>
      <c r="Y129" s="69"/>
      <c r="Z129" s="68" t="s">
        <v>71</v>
      </c>
      <c r="AA129" s="38">
        <v>12</v>
      </c>
      <c r="AB129" s="38">
        <f t="shared" si="9"/>
        <v>2</v>
      </c>
      <c r="AC129" s="38">
        <f t="shared" si="10"/>
        <v>2</v>
      </c>
      <c r="AD129" s="39">
        <f t="shared" si="11"/>
        <v>18</v>
      </c>
      <c r="AE129" s="70">
        <v>5</v>
      </c>
      <c r="AF129" s="71">
        <v>0</v>
      </c>
      <c r="AG129" s="71">
        <v>5</v>
      </c>
      <c r="AH129" s="41">
        <f t="shared" si="14"/>
        <v>5</v>
      </c>
      <c r="AI129" s="42">
        <f t="shared" si="12"/>
        <v>2032.65</v>
      </c>
      <c r="AJ129" s="43">
        <f t="shared" si="13"/>
        <v>10.163250000000001</v>
      </c>
      <c r="AK129" s="66" t="s">
        <v>83</v>
      </c>
    </row>
    <row r="130" spans="1:37" s="10" customFormat="1" ht="24.95" customHeight="1" x14ac:dyDescent="0.25">
      <c r="A130" s="32">
        <v>125</v>
      </c>
      <c r="B130" s="66" t="s">
        <v>83</v>
      </c>
      <c r="C130" s="53" t="s">
        <v>84</v>
      </c>
      <c r="D130" s="66" t="s">
        <v>338</v>
      </c>
      <c r="E130" s="67" t="s">
        <v>339</v>
      </c>
      <c r="F130" s="53" t="s">
        <v>69</v>
      </c>
      <c r="G130" s="34">
        <f t="shared" si="15"/>
        <v>14</v>
      </c>
      <c r="H130" s="34">
        <v>20</v>
      </c>
      <c r="I130" s="34">
        <v>3</v>
      </c>
      <c r="J130" s="154"/>
      <c r="K130" s="163"/>
      <c r="L130" s="170">
        <f t="shared" si="8"/>
        <v>0</v>
      </c>
      <c r="M130" s="68" t="s">
        <v>74</v>
      </c>
      <c r="N130" s="68"/>
      <c r="O130" s="68"/>
      <c r="P130" s="68"/>
      <c r="Q130" s="68"/>
      <c r="R130" s="68" t="s">
        <v>71</v>
      </c>
      <c r="S130" s="36">
        <v>18</v>
      </c>
      <c r="T130" s="68"/>
      <c r="U130" s="68"/>
      <c r="V130" s="68"/>
      <c r="W130" s="68"/>
      <c r="X130" s="68"/>
      <c r="Y130" s="69"/>
      <c r="Z130" s="68" t="s">
        <v>71</v>
      </c>
      <c r="AA130" s="38">
        <v>12</v>
      </c>
      <c r="AB130" s="38">
        <f t="shared" si="9"/>
        <v>2</v>
      </c>
      <c r="AC130" s="38">
        <f t="shared" si="10"/>
        <v>2</v>
      </c>
      <c r="AD130" s="39">
        <f t="shared" si="11"/>
        <v>18</v>
      </c>
      <c r="AE130" s="70">
        <v>10</v>
      </c>
      <c r="AF130" s="71">
        <v>0</v>
      </c>
      <c r="AG130" s="71">
        <v>4</v>
      </c>
      <c r="AH130" s="41">
        <f t="shared" si="14"/>
        <v>4</v>
      </c>
      <c r="AI130" s="42">
        <f t="shared" si="12"/>
        <v>2294.5299999999997</v>
      </c>
      <c r="AJ130" s="43">
        <f t="shared" si="13"/>
        <v>8.1947499999999991</v>
      </c>
      <c r="AK130" s="66" t="s">
        <v>83</v>
      </c>
    </row>
    <row r="131" spans="1:37" s="10" customFormat="1" ht="24.95" customHeight="1" x14ac:dyDescent="0.25">
      <c r="A131" s="32">
        <v>126</v>
      </c>
      <c r="B131" s="83" t="s">
        <v>83</v>
      </c>
      <c r="C131" s="72" t="s">
        <v>84</v>
      </c>
      <c r="D131" s="84" t="s">
        <v>340</v>
      </c>
      <c r="E131" s="73" t="s">
        <v>341</v>
      </c>
      <c r="F131" s="72" t="s">
        <v>69</v>
      </c>
      <c r="G131" s="34">
        <f t="shared" si="15"/>
        <v>20</v>
      </c>
      <c r="H131" s="34">
        <v>15</v>
      </c>
      <c r="I131" s="34">
        <v>0</v>
      </c>
      <c r="J131" s="154"/>
      <c r="K131" s="164"/>
      <c r="L131" s="170">
        <f t="shared" si="8"/>
        <v>0</v>
      </c>
      <c r="M131" s="36" t="s">
        <v>74</v>
      </c>
      <c r="N131" s="81"/>
      <c r="O131" s="81"/>
      <c r="P131" s="81"/>
      <c r="Q131" s="81"/>
      <c r="R131" s="81" t="s">
        <v>71</v>
      </c>
      <c r="S131" s="36">
        <v>18</v>
      </c>
      <c r="T131" s="81"/>
      <c r="U131" s="81"/>
      <c r="V131" s="81"/>
      <c r="W131" s="81"/>
      <c r="X131" s="81"/>
      <c r="Y131" s="82"/>
      <c r="Z131" s="81"/>
      <c r="AA131" s="81"/>
      <c r="AB131" s="38">
        <f t="shared" si="9"/>
        <v>1</v>
      </c>
      <c r="AC131" s="38">
        <f t="shared" si="10"/>
        <v>1</v>
      </c>
      <c r="AD131" s="39">
        <f t="shared" si="11"/>
        <v>18</v>
      </c>
      <c r="AE131" s="85">
        <v>8</v>
      </c>
      <c r="AF131" s="86">
        <v>0</v>
      </c>
      <c r="AG131" s="86">
        <v>12</v>
      </c>
      <c r="AH131" s="41">
        <f t="shared" si="14"/>
        <v>12</v>
      </c>
      <c r="AI131" s="42">
        <f t="shared" si="12"/>
        <v>3083.7</v>
      </c>
      <c r="AJ131" s="43">
        <f t="shared" si="13"/>
        <v>10.279</v>
      </c>
      <c r="AK131" s="83" t="s">
        <v>83</v>
      </c>
    </row>
    <row r="132" spans="1:37" s="10" customFormat="1" ht="24.95" customHeight="1" x14ac:dyDescent="0.25">
      <c r="A132" s="32">
        <v>127</v>
      </c>
      <c r="B132" s="56" t="s">
        <v>83</v>
      </c>
      <c r="C132" s="47" t="s">
        <v>84</v>
      </c>
      <c r="D132" s="52" t="s">
        <v>342</v>
      </c>
      <c r="E132" s="48" t="s">
        <v>343</v>
      </c>
      <c r="F132" s="47" t="s">
        <v>69</v>
      </c>
      <c r="G132" s="34">
        <f t="shared" si="15"/>
        <v>32</v>
      </c>
      <c r="H132" s="34">
        <v>25</v>
      </c>
      <c r="I132" s="34">
        <v>4</v>
      </c>
      <c r="J132" s="154"/>
      <c r="K132" s="159"/>
      <c r="L132" s="170">
        <f t="shared" si="8"/>
        <v>0</v>
      </c>
      <c r="M132" s="38" t="s">
        <v>74</v>
      </c>
      <c r="N132" s="62"/>
      <c r="O132" s="62"/>
      <c r="P132" s="62"/>
      <c r="Q132" s="62"/>
      <c r="R132" s="62" t="s">
        <v>71</v>
      </c>
      <c r="S132" s="36">
        <v>18</v>
      </c>
      <c r="T132" s="62"/>
      <c r="U132" s="62"/>
      <c r="V132" s="62"/>
      <c r="W132" s="62"/>
      <c r="X132" s="62"/>
      <c r="Y132" s="63"/>
      <c r="Z132" s="62" t="s">
        <v>71</v>
      </c>
      <c r="AA132" s="38">
        <v>12</v>
      </c>
      <c r="AB132" s="38">
        <f t="shared" si="9"/>
        <v>2</v>
      </c>
      <c r="AC132" s="38">
        <f t="shared" si="10"/>
        <v>2</v>
      </c>
      <c r="AD132" s="39">
        <f t="shared" si="11"/>
        <v>18</v>
      </c>
      <c r="AE132" s="65">
        <v>16</v>
      </c>
      <c r="AF132" s="65">
        <v>0</v>
      </c>
      <c r="AG132" s="65">
        <v>16</v>
      </c>
      <c r="AH132" s="41">
        <f t="shared" si="14"/>
        <v>16</v>
      </c>
      <c r="AI132" s="42">
        <f t="shared" si="12"/>
        <v>4725.0399999999991</v>
      </c>
      <c r="AJ132" s="43">
        <f t="shared" si="13"/>
        <v>5.906299999999999</v>
      </c>
      <c r="AK132" s="56" t="s">
        <v>83</v>
      </c>
    </row>
    <row r="133" spans="1:37" s="10" customFormat="1" ht="30" customHeight="1" x14ac:dyDescent="0.25">
      <c r="A133" s="32">
        <v>128</v>
      </c>
      <c r="B133" s="44" t="s">
        <v>83</v>
      </c>
      <c r="C133" s="47" t="s">
        <v>84</v>
      </c>
      <c r="D133" s="45" t="s">
        <v>344</v>
      </c>
      <c r="E133" s="48" t="s">
        <v>345</v>
      </c>
      <c r="F133" s="47" t="s">
        <v>69</v>
      </c>
      <c r="G133" s="34">
        <f t="shared" si="15"/>
        <v>15</v>
      </c>
      <c r="H133" s="34">
        <v>20</v>
      </c>
      <c r="I133" s="34">
        <v>1</v>
      </c>
      <c r="J133" s="154"/>
      <c r="K133" s="156"/>
      <c r="L133" s="170">
        <f t="shared" si="8"/>
        <v>0</v>
      </c>
      <c r="M133" s="38" t="s">
        <v>74</v>
      </c>
      <c r="N133" s="38"/>
      <c r="O133" s="38"/>
      <c r="P133" s="38"/>
      <c r="Q133" s="38"/>
      <c r="R133" s="38" t="s">
        <v>71</v>
      </c>
      <c r="S133" s="36">
        <v>18</v>
      </c>
      <c r="T133" s="38"/>
      <c r="U133" s="38"/>
      <c r="V133" s="38"/>
      <c r="W133" s="38"/>
      <c r="X133" s="38"/>
      <c r="Y133" s="46"/>
      <c r="Z133" s="38" t="s">
        <v>71</v>
      </c>
      <c r="AA133" s="38">
        <v>12</v>
      </c>
      <c r="AB133" s="38">
        <f t="shared" si="9"/>
        <v>2</v>
      </c>
      <c r="AC133" s="38">
        <f t="shared" si="10"/>
        <v>2</v>
      </c>
      <c r="AD133" s="39">
        <f t="shared" si="11"/>
        <v>18</v>
      </c>
      <c r="AE133" s="40">
        <v>5</v>
      </c>
      <c r="AF133" s="40">
        <v>0</v>
      </c>
      <c r="AG133" s="40">
        <v>10</v>
      </c>
      <c r="AH133" s="41">
        <f t="shared" si="14"/>
        <v>10</v>
      </c>
      <c r="AI133" s="42">
        <f t="shared" si="12"/>
        <v>2756.2499999999995</v>
      </c>
      <c r="AJ133" s="43">
        <f t="shared" si="13"/>
        <v>9.1874999999999982</v>
      </c>
      <c r="AK133" s="44" t="s">
        <v>83</v>
      </c>
    </row>
    <row r="134" spans="1:37" s="10" customFormat="1" ht="30" customHeight="1" x14ac:dyDescent="0.25">
      <c r="A134" s="32">
        <v>129</v>
      </c>
      <c r="B134" s="87" t="s">
        <v>83</v>
      </c>
      <c r="C134" s="47" t="s">
        <v>84</v>
      </c>
      <c r="D134" s="53" t="s">
        <v>346</v>
      </c>
      <c r="E134" s="48" t="s">
        <v>347</v>
      </c>
      <c r="F134" s="47" t="s">
        <v>69</v>
      </c>
      <c r="G134" s="34">
        <f t="shared" si="15"/>
        <v>45</v>
      </c>
      <c r="H134" s="34">
        <v>15</v>
      </c>
      <c r="I134" s="34">
        <v>0</v>
      </c>
      <c r="J134" s="154"/>
      <c r="K134" s="163"/>
      <c r="L134" s="170">
        <f t="shared" ref="L134:L191" si="16">IF(AH134&gt;0,K134,0)</f>
        <v>0</v>
      </c>
      <c r="M134" s="68" t="s">
        <v>70</v>
      </c>
      <c r="N134" s="68"/>
      <c r="O134" s="68"/>
      <c r="P134" s="68"/>
      <c r="Q134" s="68"/>
      <c r="R134" s="68" t="s">
        <v>71</v>
      </c>
      <c r="S134" s="36">
        <v>18</v>
      </c>
      <c r="T134" s="68"/>
      <c r="U134" s="68"/>
      <c r="V134" s="68"/>
      <c r="W134" s="68"/>
      <c r="X134" s="68" t="s">
        <v>71</v>
      </c>
      <c r="Y134" s="37">
        <v>12</v>
      </c>
      <c r="Z134" s="68" t="s">
        <v>71</v>
      </c>
      <c r="AA134" s="38">
        <v>12</v>
      </c>
      <c r="AB134" s="38">
        <f t="shared" ref="AB134:AB191" si="17">COUNT(Y134,AA134,S134,O134,Q134,W134,U134)</f>
        <v>3</v>
      </c>
      <c r="AC134" s="38">
        <f t="shared" ref="AC134:AC191" si="18">COUNTIF(N134:AA134,"SI")</f>
        <v>3</v>
      </c>
      <c r="AD134" s="39">
        <f t="shared" ref="AD134:AD191" si="19">MAX(M134:AC134)</f>
        <v>18</v>
      </c>
      <c r="AE134" s="88">
        <v>30</v>
      </c>
      <c r="AF134" s="71">
        <v>0</v>
      </c>
      <c r="AG134" s="88">
        <v>15</v>
      </c>
      <c r="AH134" s="41">
        <f t="shared" si="14"/>
        <v>15</v>
      </c>
      <c r="AI134" s="42">
        <f t="shared" ref="AI134:AI191" si="20">(AE134*81.32)+(AF134*81.32)+(AG134*144.72)+IF(AE134=0,0,H134*34.33)+IF(AH134=0,0,H134*6.86)+78.65</f>
        <v>5306.8999999999987</v>
      </c>
      <c r="AJ134" s="43">
        <f t="shared" ref="AJ134:AJ191" si="21">AI134/H134/G134</f>
        <v>7.862074074074072</v>
      </c>
      <c r="AK134" s="87" t="s">
        <v>83</v>
      </c>
    </row>
    <row r="135" spans="1:37" s="10" customFormat="1" ht="39.950000000000003" customHeight="1" x14ac:dyDescent="0.25">
      <c r="A135" s="32">
        <v>130</v>
      </c>
      <c r="B135" s="44" t="s">
        <v>83</v>
      </c>
      <c r="C135" s="47" t="s">
        <v>84</v>
      </c>
      <c r="D135" s="47" t="s">
        <v>348</v>
      </c>
      <c r="E135" s="48" t="s">
        <v>349</v>
      </c>
      <c r="F135" s="47" t="s">
        <v>69</v>
      </c>
      <c r="G135" s="34">
        <f t="shared" si="15"/>
        <v>15</v>
      </c>
      <c r="H135" s="34">
        <v>15</v>
      </c>
      <c r="I135" s="34">
        <v>0</v>
      </c>
      <c r="J135" s="154"/>
      <c r="K135" s="156"/>
      <c r="L135" s="170">
        <f t="shared" si="16"/>
        <v>0</v>
      </c>
      <c r="M135" s="38" t="s">
        <v>70</v>
      </c>
      <c r="N135" s="38"/>
      <c r="O135" s="38"/>
      <c r="P135" s="38"/>
      <c r="Q135" s="38"/>
      <c r="R135" s="38" t="s">
        <v>71</v>
      </c>
      <c r="S135" s="36">
        <v>18</v>
      </c>
      <c r="T135" s="38"/>
      <c r="U135" s="38"/>
      <c r="V135" s="38"/>
      <c r="W135" s="38"/>
      <c r="X135" s="38" t="s">
        <v>71</v>
      </c>
      <c r="Y135" s="37">
        <v>12</v>
      </c>
      <c r="Z135" s="38" t="s">
        <v>71</v>
      </c>
      <c r="AA135" s="38">
        <v>12</v>
      </c>
      <c r="AB135" s="38">
        <f t="shared" si="17"/>
        <v>3</v>
      </c>
      <c r="AC135" s="38">
        <f t="shared" si="18"/>
        <v>3</v>
      </c>
      <c r="AD135" s="39">
        <f t="shared" si="19"/>
        <v>18</v>
      </c>
      <c r="AE135" s="49">
        <v>10</v>
      </c>
      <c r="AF135" s="40">
        <v>0</v>
      </c>
      <c r="AG135" s="49">
        <v>5</v>
      </c>
      <c r="AH135" s="41">
        <f t="shared" si="14"/>
        <v>5</v>
      </c>
      <c r="AI135" s="42">
        <f t="shared" si="20"/>
        <v>2233.3000000000002</v>
      </c>
      <c r="AJ135" s="43">
        <f t="shared" si="21"/>
        <v>9.9257777777777783</v>
      </c>
      <c r="AK135" s="44" t="s">
        <v>83</v>
      </c>
    </row>
    <row r="136" spans="1:37" s="10" customFormat="1" ht="30" customHeight="1" x14ac:dyDescent="0.25">
      <c r="A136" s="32">
        <v>131</v>
      </c>
      <c r="B136" s="44" t="s">
        <v>83</v>
      </c>
      <c r="C136" s="47" t="s">
        <v>84</v>
      </c>
      <c r="D136" s="47" t="s">
        <v>350</v>
      </c>
      <c r="E136" s="48" t="s">
        <v>351</v>
      </c>
      <c r="F136" s="47" t="s">
        <v>69</v>
      </c>
      <c r="G136" s="34">
        <f t="shared" si="15"/>
        <v>20</v>
      </c>
      <c r="H136" s="34">
        <v>20</v>
      </c>
      <c r="I136" s="34">
        <v>1</v>
      </c>
      <c r="J136" s="154"/>
      <c r="K136" s="156"/>
      <c r="L136" s="170">
        <f t="shared" si="16"/>
        <v>0</v>
      </c>
      <c r="M136" s="38" t="s">
        <v>74</v>
      </c>
      <c r="N136" s="38"/>
      <c r="O136" s="38"/>
      <c r="P136" s="38"/>
      <c r="Q136" s="38"/>
      <c r="R136" s="38" t="s">
        <v>71</v>
      </c>
      <c r="S136" s="36">
        <v>18</v>
      </c>
      <c r="T136" s="38"/>
      <c r="U136" s="38"/>
      <c r="V136" s="38"/>
      <c r="W136" s="38"/>
      <c r="X136" s="38"/>
      <c r="Y136" s="46"/>
      <c r="Z136" s="38"/>
      <c r="AA136" s="38"/>
      <c r="AB136" s="38">
        <f t="shared" si="17"/>
        <v>1</v>
      </c>
      <c r="AC136" s="38">
        <f t="shared" si="18"/>
        <v>1</v>
      </c>
      <c r="AD136" s="39">
        <f t="shared" si="19"/>
        <v>18</v>
      </c>
      <c r="AE136" s="49">
        <v>4</v>
      </c>
      <c r="AF136" s="40">
        <v>0</v>
      </c>
      <c r="AG136" s="49">
        <v>16</v>
      </c>
      <c r="AH136" s="41">
        <f t="shared" si="14"/>
        <v>16</v>
      </c>
      <c r="AI136" s="42">
        <f t="shared" si="20"/>
        <v>3543.25</v>
      </c>
      <c r="AJ136" s="43">
        <f t="shared" si="21"/>
        <v>8.8581249999999994</v>
      </c>
      <c r="AK136" s="44" t="s">
        <v>83</v>
      </c>
    </row>
    <row r="137" spans="1:37" s="10" customFormat="1" ht="30" customHeight="1" x14ac:dyDescent="0.25">
      <c r="A137" s="32">
        <v>132</v>
      </c>
      <c r="B137" s="44" t="s">
        <v>142</v>
      </c>
      <c r="C137" s="47" t="s">
        <v>143</v>
      </c>
      <c r="D137" s="47" t="s">
        <v>352</v>
      </c>
      <c r="E137" s="48" t="s">
        <v>353</v>
      </c>
      <c r="F137" s="47" t="s">
        <v>69</v>
      </c>
      <c r="G137" s="34">
        <f t="shared" si="15"/>
        <v>18</v>
      </c>
      <c r="H137" s="34">
        <v>30</v>
      </c>
      <c r="I137" s="34">
        <v>0</v>
      </c>
      <c r="J137" s="154"/>
      <c r="K137" s="156"/>
      <c r="L137" s="170">
        <f t="shared" si="16"/>
        <v>0</v>
      </c>
      <c r="M137" s="38" t="s">
        <v>70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 t="s">
        <v>71</v>
      </c>
      <c r="Y137" s="37">
        <v>12</v>
      </c>
      <c r="Z137" s="38"/>
      <c r="AA137" s="38"/>
      <c r="AB137" s="38">
        <f t="shared" si="17"/>
        <v>1</v>
      </c>
      <c r="AC137" s="38">
        <f t="shared" si="18"/>
        <v>1</v>
      </c>
      <c r="AD137" s="39">
        <f t="shared" si="19"/>
        <v>12</v>
      </c>
      <c r="AE137" s="49">
        <v>6</v>
      </c>
      <c r="AF137" s="49">
        <v>7</v>
      </c>
      <c r="AG137" s="49">
        <v>5</v>
      </c>
      <c r="AH137" s="41">
        <f t="shared" si="14"/>
        <v>12</v>
      </c>
      <c r="AI137" s="42">
        <f t="shared" si="20"/>
        <v>3095.11</v>
      </c>
      <c r="AJ137" s="43">
        <f t="shared" si="21"/>
        <v>5.7316851851851851</v>
      </c>
      <c r="AK137" s="44" t="s">
        <v>142</v>
      </c>
    </row>
    <row r="138" spans="1:37" s="10" customFormat="1" ht="30" customHeight="1" x14ac:dyDescent="0.25">
      <c r="A138" s="32">
        <v>133</v>
      </c>
      <c r="B138" s="44" t="s">
        <v>142</v>
      </c>
      <c r="C138" s="47" t="s">
        <v>143</v>
      </c>
      <c r="D138" s="47" t="s">
        <v>354</v>
      </c>
      <c r="E138" s="48" t="s">
        <v>355</v>
      </c>
      <c r="F138" s="47" t="s">
        <v>69</v>
      </c>
      <c r="G138" s="34">
        <f t="shared" si="15"/>
        <v>20</v>
      </c>
      <c r="H138" s="34">
        <v>25</v>
      </c>
      <c r="I138" s="34">
        <v>0</v>
      </c>
      <c r="J138" s="154"/>
      <c r="K138" s="156"/>
      <c r="L138" s="170">
        <f t="shared" si="16"/>
        <v>0</v>
      </c>
      <c r="M138" s="38" t="s">
        <v>74</v>
      </c>
      <c r="N138" s="38" t="s">
        <v>71</v>
      </c>
      <c r="O138" s="38">
        <v>20</v>
      </c>
      <c r="P138" s="38"/>
      <c r="Q138" s="36"/>
      <c r="R138" s="38"/>
      <c r="S138" s="38"/>
      <c r="T138" s="38"/>
      <c r="U138" s="38"/>
      <c r="V138" s="38"/>
      <c r="W138" s="38"/>
      <c r="X138" s="38"/>
      <c r="Y138" s="37"/>
      <c r="Z138" s="38"/>
      <c r="AA138" s="38"/>
      <c r="AB138" s="38">
        <f t="shared" si="17"/>
        <v>1</v>
      </c>
      <c r="AC138" s="38">
        <f t="shared" si="18"/>
        <v>1</v>
      </c>
      <c r="AD138" s="39">
        <f t="shared" si="19"/>
        <v>20</v>
      </c>
      <c r="AE138" s="49">
        <v>10</v>
      </c>
      <c r="AF138" s="49">
        <v>10</v>
      </c>
      <c r="AG138" s="49">
        <v>0</v>
      </c>
      <c r="AH138" s="41">
        <f t="shared" si="14"/>
        <v>10</v>
      </c>
      <c r="AI138" s="42">
        <f t="shared" si="20"/>
        <v>2734.7999999999997</v>
      </c>
      <c r="AJ138" s="43">
        <f t="shared" si="21"/>
        <v>5.4695999999999998</v>
      </c>
      <c r="AK138" s="44" t="s">
        <v>142</v>
      </c>
    </row>
    <row r="139" spans="1:37" s="10" customFormat="1" ht="30" customHeight="1" x14ac:dyDescent="0.25">
      <c r="A139" s="32">
        <v>134</v>
      </c>
      <c r="B139" s="44" t="s">
        <v>110</v>
      </c>
      <c r="C139" s="47" t="s">
        <v>101</v>
      </c>
      <c r="D139" s="45" t="s">
        <v>356</v>
      </c>
      <c r="E139" s="48" t="s">
        <v>357</v>
      </c>
      <c r="F139" s="47" t="s">
        <v>69</v>
      </c>
      <c r="G139" s="34">
        <f t="shared" si="15"/>
        <v>25</v>
      </c>
      <c r="H139" s="34">
        <v>15</v>
      </c>
      <c r="I139" s="34">
        <v>2</v>
      </c>
      <c r="J139" s="154"/>
      <c r="K139" s="156"/>
      <c r="L139" s="170">
        <f t="shared" si="16"/>
        <v>0</v>
      </c>
      <c r="M139" s="38" t="s">
        <v>74</v>
      </c>
      <c r="N139" s="38"/>
      <c r="O139" s="38"/>
      <c r="P139" s="38" t="s">
        <v>71</v>
      </c>
      <c r="Q139" s="36">
        <v>20</v>
      </c>
      <c r="R139" s="38"/>
      <c r="S139" s="38"/>
      <c r="T139" s="38"/>
      <c r="U139" s="38"/>
      <c r="V139" s="38"/>
      <c r="W139" s="38"/>
      <c r="X139" s="38"/>
      <c r="Y139" s="46"/>
      <c r="Z139" s="38"/>
      <c r="AA139" s="38"/>
      <c r="AB139" s="38">
        <f t="shared" si="17"/>
        <v>1</v>
      </c>
      <c r="AC139" s="38">
        <f t="shared" si="18"/>
        <v>1</v>
      </c>
      <c r="AD139" s="39">
        <f t="shared" si="19"/>
        <v>20</v>
      </c>
      <c r="AE139" s="40">
        <v>16</v>
      </c>
      <c r="AF139" s="40">
        <v>9</v>
      </c>
      <c r="AG139" s="40">
        <v>0</v>
      </c>
      <c r="AH139" s="41">
        <f t="shared" si="14"/>
        <v>9</v>
      </c>
      <c r="AI139" s="42">
        <f t="shared" si="20"/>
        <v>2729.5</v>
      </c>
      <c r="AJ139" s="43">
        <f t="shared" si="21"/>
        <v>7.2786666666666671</v>
      </c>
      <c r="AK139" s="44" t="s">
        <v>110</v>
      </c>
    </row>
    <row r="140" spans="1:37" s="10" customFormat="1" ht="30" customHeight="1" x14ac:dyDescent="0.25">
      <c r="A140" s="32">
        <v>135</v>
      </c>
      <c r="B140" s="44" t="s">
        <v>110</v>
      </c>
      <c r="C140" s="47" t="s">
        <v>101</v>
      </c>
      <c r="D140" s="45" t="s">
        <v>358</v>
      </c>
      <c r="E140" s="48" t="s">
        <v>359</v>
      </c>
      <c r="F140" s="47" t="s">
        <v>69</v>
      </c>
      <c r="G140" s="34">
        <f t="shared" si="15"/>
        <v>24</v>
      </c>
      <c r="H140" s="34">
        <v>15</v>
      </c>
      <c r="I140" s="34">
        <v>1</v>
      </c>
      <c r="J140" s="154"/>
      <c r="K140" s="154"/>
      <c r="L140" s="170">
        <f t="shared" si="16"/>
        <v>0</v>
      </c>
      <c r="M140" s="36" t="s">
        <v>74</v>
      </c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 t="s">
        <v>71</v>
      </c>
      <c r="Y140" s="37">
        <v>12</v>
      </c>
      <c r="Z140" s="36" t="s">
        <v>71</v>
      </c>
      <c r="AA140" s="38">
        <v>12</v>
      </c>
      <c r="AB140" s="38">
        <f t="shared" si="17"/>
        <v>2</v>
      </c>
      <c r="AC140" s="38">
        <f t="shared" si="18"/>
        <v>2</v>
      </c>
      <c r="AD140" s="39">
        <f t="shared" si="19"/>
        <v>12</v>
      </c>
      <c r="AE140" s="40">
        <v>18</v>
      </c>
      <c r="AF140" s="40">
        <v>6</v>
      </c>
      <c r="AG140" s="40">
        <v>0</v>
      </c>
      <c r="AH140" s="41">
        <f t="shared" ref="AH140:AH191" si="22">+AF140+AG140</f>
        <v>6</v>
      </c>
      <c r="AI140" s="42">
        <f t="shared" si="20"/>
        <v>2648.18</v>
      </c>
      <c r="AJ140" s="43">
        <f t="shared" si="21"/>
        <v>7.3560555555555558</v>
      </c>
      <c r="AK140" s="44" t="s">
        <v>110</v>
      </c>
    </row>
    <row r="141" spans="1:37" s="10" customFormat="1" ht="30" customHeight="1" x14ac:dyDescent="0.25">
      <c r="A141" s="32">
        <v>136</v>
      </c>
      <c r="B141" s="89" t="s">
        <v>110</v>
      </c>
      <c r="C141" s="47" t="s">
        <v>101</v>
      </c>
      <c r="D141" s="90" t="s">
        <v>360</v>
      </c>
      <c r="E141" s="48" t="s">
        <v>361</v>
      </c>
      <c r="F141" s="47" t="s">
        <v>69</v>
      </c>
      <c r="G141" s="34">
        <f t="shared" si="15"/>
        <v>24</v>
      </c>
      <c r="H141" s="34">
        <v>25</v>
      </c>
      <c r="I141" s="34">
        <v>0</v>
      </c>
      <c r="J141" s="154"/>
      <c r="K141" s="165"/>
      <c r="L141" s="170">
        <f t="shared" si="16"/>
        <v>0</v>
      </c>
      <c r="M141" s="91" t="s">
        <v>74</v>
      </c>
      <c r="N141" s="91"/>
      <c r="O141" s="91"/>
      <c r="P141" s="91" t="s">
        <v>71</v>
      </c>
      <c r="Q141" s="36">
        <v>20</v>
      </c>
      <c r="R141" s="91"/>
      <c r="S141" s="91"/>
      <c r="T141" s="91"/>
      <c r="U141" s="91"/>
      <c r="V141" s="91"/>
      <c r="W141" s="91"/>
      <c r="X141" s="91" t="s">
        <v>71</v>
      </c>
      <c r="Y141" s="37">
        <v>12</v>
      </c>
      <c r="Z141" s="91" t="s">
        <v>71</v>
      </c>
      <c r="AA141" s="38">
        <v>12</v>
      </c>
      <c r="AB141" s="38">
        <f t="shared" si="17"/>
        <v>3</v>
      </c>
      <c r="AC141" s="38">
        <f t="shared" si="18"/>
        <v>3</v>
      </c>
      <c r="AD141" s="39">
        <f t="shared" si="19"/>
        <v>20</v>
      </c>
      <c r="AE141" s="92">
        <v>20</v>
      </c>
      <c r="AF141" s="92">
        <v>4</v>
      </c>
      <c r="AG141" s="92">
        <v>0</v>
      </c>
      <c r="AH141" s="41">
        <f t="shared" si="22"/>
        <v>4</v>
      </c>
      <c r="AI141" s="42">
        <f t="shared" si="20"/>
        <v>3060.08</v>
      </c>
      <c r="AJ141" s="43">
        <f t="shared" si="21"/>
        <v>5.100133333333333</v>
      </c>
      <c r="AK141" s="89" t="s">
        <v>110</v>
      </c>
    </row>
    <row r="142" spans="1:37" s="10" customFormat="1" ht="30" customHeight="1" x14ac:dyDescent="0.25">
      <c r="A142" s="32">
        <v>137</v>
      </c>
      <c r="B142" s="44" t="s">
        <v>110</v>
      </c>
      <c r="C142" s="47" t="s">
        <v>101</v>
      </c>
      <c r="D142" s="45" t="s">
        <v>362</v>
      </c>
      <c r="E142" s="48" t="s">
        <v>363</v>
      </c>
      <c r="F142" s="47" t="s">
        <v>69</v>
      </c>
      <c r="G142" s="34">
        <f t="shared" si="15"/>
        <v>24</v>
      </c>
      <c r="H142" s="34">
        <v>25</v>
      </c>
      <c r="I142" s="34">
        <v>0</v>
      </c>
      <c r="J142" s="154"/>
      <c r="K142" s="156"/>
      <c r="L142" s="170">
        <f t="shared" si="16"/>
        <v>0</v>
      </c>
      <c r="M142" s="38" t="s">
        <v>74</v>
      </c>
      <c r="N142" s="38"/>
      <c r="O142" s="38"/>
      <c r="P142" s="38" t="s">
        <v>71</v>
      </c>
      <c r="Q142" s="36">
        <v>20</v>
      </c>
      <c r="R142" s="38"/>
      <c r="S142" s="38"/>
      <c r="T142" s="38"/>
      <c r="U142" s="38"/>
      <c r="V142" s="38"/>
      <c r="W142" s="38"/>
      <c r="X142" s="38"/>
      <c r="Y142" s="46"/>
      <c r="Z142" s="38" t="s">
        <v>71</v>
      </c>
      <c r="AA142" s="38">
        <v>12</v>
      </c>
      <c r="AB142" s="38">
        <f t="shared" si="17"/>
        <v>2</v>
      </c>
      <c r="AC142" s="38">
        <f t="shared" si="18"/>
        <v>2</v>
      </c>
      <c r="AD142" s="39">
        <f t="shared" si="19"/>
        <v>20</v>
      </c>
      <c r="AE142" s="40">
        <v>20</v>
      </c>
      <c r="AF142" s="40">
        <v>4</v>
      </c>
      <c r="AG142" s="40">
        <v>0</v>
      </c>
      <c r="AH142" s="41">
        <f t="shared" si="22"/>
        <v>4</v>
      </c>
      <c r="AI142" s="42">
        <f t="shared" si="20"/>
        <v>3060.08</v>
      </c>
      <c r="AJ142" s="43">
        <f t="shared" si="21"/>
        <v>5.100133333333333</v>
      </c>
      <c r="AK142" s="44" t="s">
        <v>110</v>
      </c>
    </row>
    <row r="143" spans="1:37" s="93" customFormat="1" ht="30" customHeight="1" x14ac:dyDescent="0.25">
      <c r="A143" s="32">
        <v>138</v>
      </c>
      <c r="B143" s="44" t="s">
        <v>134</v>
      </c>
      <c r="C143" s="47" t="s">
        <v>135</v>
      </c>
      <c r="D143" s="45" t="s">
        <v>364</v>
      </c>
      <c r="E143" s="48" t="s">
        <v>365</v>
      </c>
      <c r="F143" s="47" t="s">
        <v>69</v>
      </c>
      <c r="G143" s="34">
        <f t="shared" si="15"/>
        <v>20</v>
      </c>
      <c r="H143" s="34">
        <v>20</v>
      </c>
      <c r="I143" s="34">
        <v>0</v>
      </c>
      <c r="J143" s="154"/>
      <c r="K143" s="158"/>
      <c r="L143" s="170">
        <f t="shared" si="16"/>
        <v>0</v>
      </c>
      <c r="M143" s="38" t="s">
        <v>70</v>
      </c>
      <c r="N143" s="38"/>
      <c r="O143" s="38"/>
      <c r="P143" s="38" t="s">
        <v>71</v>
      </c>
      <c r="Q143" s="36">
        <v>20</v>
      </c>
      <c r="R143" s="38"/>
      <c r="S143" s="38"/>
      <c r="T143" s="38"/>
      <c r="U143" s="38"/>
      <c r="V143" s="38"/>
      <c r="W143" s="38"/>
      <c r="X143" s="38"/>
      <c r="Y143" s="46"/>
      <c r="Z143" s="38"/>
      <c r="AA143" s="38"/>
      <c r="AB143" s="38">
        <f t="shared" si="17"/>
        <v>1</v>
      </c>
      <c r="AC143" s="38">
        <f t="shared" si="18"/>
        <v>1</v>
      </c>
      <c r="AD143" s="39">
        <f t="shared" si="19"/>
        <v>20</v>
      </c>
      <c r="AE143" s="40">
        <v>7</v>
      </c>
      <c r="AF143" s="40">
        <v>13</v>
      </c>
      <c r="AG143" s="40">
        <v>0</v>
      </c>
      <c r="AH143" s="41">
        <f t="shared" si="22"/>
        <v>13</v>
      </c>
      <c r="AI143" s="42">
        <f t="shared" si="20"/>
        <v>2528.85</v>
      </c>
      <c r="AJ143" s="43">
        <f t="shared" si="21"/>
        <v>6.3221249999999998</v>
      </c>
      <c r="AK143" s="44" t="s">
        <v>134</v>
      </c>
    </row>
    <row r="144" spans="1:37" ht="30" customHeight="1" x14ac:dyDescent="0.25">
      <c r="A144" s="32">
        <v>139</v>
      </c>
      <c r="B144" s="44" t="s">
        <v>134</v>
      </c>
      <c r="C144" s="47" t="s">
        <v>135</v>
      </c>
      <c r="D144" s="45" t="s">
        <v>366</v>
      </c>
      <c r="E144" s="48" t="s">
        <v>367</v>
      </c>
      <c r="F144" s="47" t="s">
        <v>69</v>
      </c>
      <c r="G144" s="34">
        <f t="shared" ref="G144:G191" si="23">+AE144+AF144+AG144</f>
        <v>12</v>
      </c>
      <c r="H144" s="34">
        <v>15</v>
      </c>
      <c r="I144" s="34">
        <v>1</v>
      </c>
      <c r="J144" s="154"/>
      <c r="K144" s="156"/>
      <c r="L144" s="170">
        <f t="shared" si="16"/>
        <v>0</v>
      </c>
      <c r="M144" s="38" t="s">
        <v>74</v>
      </c>
      <c r="N144" s="38"/>
      <c r="O144" s="38"/>
      <c r="P144" s="38" t="s">
        <v>71</v>
      </c>
      <c r="Q144" s="36">
        <v>20</v>
      </c>
      <c r="R144" s="38"/>
      <c r="S144" s="38"/>
      <c r="T144" s="38"/>
      <c r="U144" s="38"/>
      <c r="V144" s="38"/>
      <c r="W144" s="38"/>
      <c r="X144" s="38"/>
      <c r="Y144" s="46"/>
      <c r="Z144" s="38"/>
      <c r="AA144" s="38"/>
      <c r="AB144" s="38">
        <f t="shared" si="17"/>
        <v>1</v>
      </c>
      <c r="AC144" s="38">
        <f t="shared" si="18"/>
        <v>1</v>
      </c>
      <c r="AD144" s="39">
        <f t="shared" si="19"/>
        <v>20</v>
      </c>
      <c r="AE144" s="40">
        <v>3</v>
      </c>
      <c r="AF144" s="40">
        <v>0</v>
      </c>
      <c r="AG144" s="40">
        <v>9</v>
      </c>
      <c r="AH144" s="41">
        <f t="shared" si="22"/>
        <v>9</v>
      </c>
      <c r="AI144" s="42">
        <f t="shared" si="20"/>
        <v>2242.94</v>
      </c>
      <c r="AJ144" s="43">
        <f t="shared" si="21"/>
        <v>12.460777777777778</v>
      </c>
      <c r="AK144" s="44" t="s">
        <v>134</v>
      </c>
    </row>
    <row r="145" spans="1:37" ht="30" customHeight="1" x14ac:dyDescent="0.25">
      <c r="A145" s="32">
        <v>140</v>
      </c>
      <c r="B145" s="44" t="s">
        <v>110</v>
      </c>
      <c r="C145" s="47" t="s">
        <v>101</v>
      </c>
      <c r="D145" s="45" t="s">
        <v>368</v>
      </c>
      <c r="E145" s="48" t="s">
        <v>369</v>
      </c>
      <c r="F145" s="47" t="s">
        <v>69</v>
      </c>
      <c r="G145" s="34">
        <f t="shared" si="23"/>
        <v>15</v>
      </c>
      <c r="H145" s="34">
        <v>15</v>
      </c>
      <c r="I145" s="34">
        <v>0</v>
      </c>
      <c r="J145" s="154"/>
      <c r="K145" s="156"/>
      <c r="L145" s="170">
        <f t="shared" si="16"/>
        <v>0</v>
      </c>
      <c r="M145" s="38" t="s">
        <v>70</v>
      </c>
      <c r="N145" s="38"/>
      <c r="O145" s="38"/>
      <c r="P145" s="38" t="s">
        <v>71</v>
      </c>
      <c r="Q145" s="36">
        <v>20</v>
      </c>
      <c r="R145" s="38" t="s">
        <v>71</v>
      </c>
      <c r="S145" s="36">
        <v>18</v>
      </c>
      <c r="T145" s="38"/>
      <c r="U145" s="38"/>
      <c r="V145" s="38"/>
      <c r="W145" s="38"/>
      <c r="X145" s="38"/>
      <c r="Y145" s="46"/>
      <c r="Z145" s="38"/>
      <c r="AA145" s="38"/>
      <c r="AB145" s="38">
        <f t="shared" si="17"/>
        <v>2</v>
      </c>
      <c r="AC145" s="38">
        <f t="shared" si="18"/>
        <v>2</v>
      </c>
      <c r="AD145" s="39">
        <f t="shared" si="19"/>
        <v>20</v>
      </c>
      <c r="AE145" s="40">
        <v>10</v>
      </c>
      <c r="AF145" s="40">
        <v>0</v>
      </c>
      <c r="AG145" s="40">
        <v>5</v>
      </c>
      <c r="AH145" s="41">
        <f t="shared" si="22"/>
        <v>5</v>
      </c>
      <c r="AI145" s="42">
        <f t="shared" si="20"/>
        <v>2233.3000000000002</v>
      </c>
      <c r="AJ145" s="43">
        <f t="shared" si="21"/>
        <v>9.9257777777777783</v>
      </c>
      <c r="AK145" s="44" t="s">
        <v>110</v>
      </c>
    </row>
    <row r="146" spans="1:37" ht="39.950000000000003" customHeight="1" x14ac:dyDescent="0.25">
      <c r="A146" s="32">
        <v>141</v>
      </c>
      <c r="B146" s="44" t="s">
        <v>110</v>
      </c>
      <c r="C146" s="47" t="s">
        <v>101</v>
      </c>
      <c r="D146" s="45" t="s">
        <v>370</v>
      </c>
      <c r="E146" s="48" t="s">
        <v>371</v>
      </c>
      <c r="F146" s="47" t="s">
        <v>69</v>
      </c>
      <c r="G146" s="34">
        <f t="shared" si="23"/>
        <v>21</v>
      </c>
      <c r="H146" s="34">
        <v>25</v>
      </c>
      <c r="I146" s="34">
        <v>2</v>
      </c>
      <c r="J146" s="154"/>
      <c r="K146" s="156"/>
      <c r="L146" s="170">
        <f t="shared" si="16"/>
        <v>0</v>
      </c>
      <c r="M146" s="38" t="s">
        <v>74</v>
      </c>
      <c r="N146" s="38"/>
      <c r="O146" s="38"/>
      <c r="P146" s="38" t="s">
        <v>71</v>
      </c>
      <c r="Q146" s="36">
        <v>20</v>
      </c>
      <c r="R146" s="38"/>
      <c r="S146" s="38"/>
      <c r="T146" s="38"/>
      <c r="U146" s="38"/>
      <c r="V146" s="38"/>
      <c r="W146" s="38"/>
      <c r="X146" s="38" t="s">
        <v>71</v>
      </c>
      <c r="Y146" s="37">
        <v>12</v>
      </c>
      <c r="Z146" s="38"/>
      <c r="AA146" s="38"/>
      <c r="AB146" s="38">
        <f t="shared" si="17"/>
        <v>2</v>
      </c>
      <c r="AC146" s="38">
        <f t="shared" si="18"/>
        <v>2</v>
      </c>
      <c r="AD146" s="39">
        <f t="shared" si="19"/>
        <v>20</v>
      </c>
      <c r="AE146" s="40">
        <v>21</v>
      </c>
      <c r="AF146" s="40">
        <v>0</v>
      </c>
      <c r="AG146" s="40">
        <v>0</v>
      </c>
      <c r="AH146" s="41">
        <f t="shared" si="22"/>
        <v>0</v>
      </c>
      <c r="AI146" s="42">
        <f t="shared" si="20"/>
        <v>2644.62</v>
      </c>
      <c r="AJ146" s="43">
        <f t="shared" si="21"/>
        <v>5.0373714285714284</v>
      </c>
      <c r="AK146" s="44" t="s">
        <v>110</v>
      </c>
    </row>
    <row r="147" spans="1:37" ht="39.950000000000003" customHeight="1" x14ac:dyDescent="0.25">
      <c r="A147" s="32">
        <v>142</v>
      </c>
      <c r="B147" s="45" t="s">
        <v>110</v>
      </c>
      <c r="C147" s="45" t="s">
        <v>101</v>
      </c>
      <c r="D147" s="45" t="s">
        <v>372</v>
      </c>
      <c r="E147" s="61" t="s">
        <v>371</v>
      </c>
      <c r="F147" s="57" t="s">
        <v>125</v>
      </c>
      <c r="G147" s="34">
        <f t="shared" si="23"/>
        <v>20</v>
      </c>
      <c r="H147" s="34">
        <v>100</v>
      </c>
      <c r="I147" s="34">
        <v>3</v>
      </c>
      <c r="J147" s="154"/>
      <c r="K147" s="159"/>
      <c r="L147" s="170">
        <f t="shared" si="16"/>
        <v>0</v>
      </c>
      <c r="M147" s="62" t="s">
        <v>74</v>
      </c>
      <c r="N147" s="38"/>
      <c r="O147" s="38"/>
      <c r="P147" s="38" t="s">
        <v>71</v>
      </c>
      <c r="Q147" s="36">
        <v>20</v>
      </c>
      <c r="R147" s="38"/>
      <c r="S147" s="38"/>
      <c r="T147" s="38"/>
      <c r="U147" s="38"/>
      <c r="V147" s="38"/>
      <c r="W147" s="38"/>
      <c r="X147" s="38" t="s">
        <v>71</v>
      </c>
      <c r="Y147" s="37">
        <v>12</v>
      </c>
      <c r="Z147" s="38"/>
      <c r="AA147" s="38"/>
      <c r="AB147" s="38">
        <f t="shared" si="17"/>
        <v>2</v>
      </c>
      <c r="AC147" s="38">
        <f t="shared" si="18"/>
        <v>2</v>
      </c>
      <c r="AD147" s="39">
        <f t="shared" si="19"/>
        <v>20</v>
      </c>
      <c r="AE147" s="71">
        <v>20</v>
      </c>
      <c r="AF147" s="71">
        <v>0</v>
      </c>
      <c r="AG147" s="40">
        <v>0</v>
      </c>
      <c r="AH147" s="41">
        <f t="shared" si="22"/>
        <v>0</v>
      </c>
      <c r="AI147" s="171">
        <f t="shared" si="20"/>
        <v>5138.0499999999993</v>
      </c>
      <c r="AJ147" s="43">
        <f t="shared" si="21"/>
        <v>2.5690249999999994</v>
      </c>
      <c r="AK147" s="45" t="s">
        <v>110</v>
      </c>
    </row>
    <row r="148" spans="1:37" ht="39.950000000000003" customHeight="1" x14ac:dyDescent="0.25">
      <c r="A148" s="32">
        <v>143</v>
      </c>
      <c r="B148" s="44" t="s">
        <v>110</v>
      </c>
      <c r="C148" s="47" t="s">
        <v>101</v>
      </c>
      <c r="D148" s="45" t="s">
        <v>373</v>
      </c>
      <c r="E148" s="61" t="s">
        <v>374</v>
      </c>
      <c r="F148" s="60" t="s">
        <v>69</v>
      </c>
      <c r="G148" s="34">
        <f t="shared" si="23"/>
        <v>1</v>
      </c>
      <c r="H148" s="34">
        <v>60</v>
      </c>
      <c r="I148" s="34">
        <v>1</v>
      </c>
      <c r="J148" s="154"/>
      <c r="K148" s="159"/>
      <c r="L148" s="170">
        <f t="shared" si="16"/>
        <v>0</v>
      </c>
      <c r="M148" s="62" t="s">
        <v>74</v>
      </c>
      <c r="N148" s="62"/>
      <c r="O148" s="62"/>
      <c r="P148" s="62" t="s">
        <v>71</v>
      </c>
      <c r="Q148" s="36">
        <v>20</v>
      </c>
      <c r="R148" s="62"/>
      <c r="S148" s="62"/>
      <c r="T148" s="62"/>
      <c r="U148" s="62"/>
      <c r="V148" s="62"/>
      <c r="W148" s="62"/>
      <c r="X148" s="62" t="s">
        <v>71</v>
      </c>
      <c r="Y148" s="37">
        <v>12</v>
      </c>
      <c r="Z148" s="62"/>
      <c r="AA148" s="62"/>
      <c r="AB148" s="38">
        <f t="shared" si="17"/>
        <v>2</v>
      </c>
      <c r="AC148" s="38">
        <f t="shared" si="18"/>
        <v>2</v>
      </c>
      <c r="AD148" s="39">
        <f t="shared" si="19"/>
        <v>20</v>
      </c>
      <c r="AE148" s="64">
        <v>1</v>
      </c>
      <c r="AF148" s="65">
        <v>0</v>
      </c>
      <c r="AG148" s="65">
        <v>0</v>
      </c>
      <c r="AH148" s="41">
        <f t="shared" si="22"/>
        <v>0</v>
      </c>
      <c r="AI148" s="42">
        <f t="shared" si="20"/>
        <v>2219.77</v>
      </c>
      <c r="AJ148" s="43">
        <f t="shared" si="21"/>
        <v>36.996166666666667</v>
      </c>
      <c r="AK148" s="44" t="s">
        <v>110</v>
      </c>
    </row>
    <row r="149" spans="1:37" ht="30" customHeight="1" x14ac:dyDescent="0.25">
      <c r="A149" s="32">
        <v>144</v>
      </c>
      <c r="B149" s="44" t="s">
        <v>83</v>
      </c>
      <c r="C149" s="47" t="s">
        <v>84</v>
      </c>
      <c r="D149" s="94" t="s">
        <v>375</v>
      </c>
      <c r="E149" s="67" t="s">
        <v>376</v>
      </c>
      <c r="F149" s="53" t="s">
        <v>69</v>
      </c>
      <c r="G149" s="34">
        <f t="shared" si="23"/>
        <v>15</v>
      </c>
      <c r="H149" s="34">
        <v>25</v>
      </c>
      <c r="I149" s="34">
        <v>1</v>
      </c>
      <c r="J149" s="154"/>
      <c r="K149" s="163"/>
      <c r="L149" s="170">
        <f t="shared" si="16"/>
        <v>0</v>
      </c>
      <c r="M149" s="68" t="s">
        <v>74</v>
      </c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9"/>
      <c r="Z149" s="68" t="s">
        <v>71</v>
      </c>
      <c r="AA149" s="38">
        <v>12</v>
      </c>
      <c r="AB149" s="38">
        <f t="shared" si="17"/>
        <v>1</v>
      </c>
      <c r="AC149" s="38">
        <f t="shared" si="18"/>
        <v>1</v>
      </c>
      <c r="AD149" s="39">
        <f t="shared" si="19"/>
        <v>12</v>
      </c>
      <c r="AE149" s="70">
        <v>10</v>
      </c>
      <c r="AF149" s="71">
        <v>5</v>
      </c>
      <c r="AG149" s="71">
        <v>0</v>
      </c>
      <c r="AH149" s="41">
        <f t="shared" si="22"/>
        <v>5</v>
      </c>
      <c r="AI149" s="42">
        <f t="shared" si="20"/>
        <v>2328.2000000000003</v>
      </c>
      <c r="AJ149" s="43">
        <f t="shared" si="21"/>
        <v>6.2085333333333343</v>
      </c>
      <c r="AK149" s="44" t="s">
        <v>83</v>
      </c>
    </row>
    <row r="150" spans="1:37" ht="30" customHeight="1" x14ac:dyDescent="0.25">
      <c r="A150" s="32">
        <v>145</v>
      </c>
      <c r="B150" s="44" t="s">
        <v>328</v>
      </c>
      <c r="C150" s="47" t="s">
        <v>329</v>
      </c>
      <c r="D150" s="94" t="s">
        <v>377</v>
      </c>
      <c r="E150" s="67" t="s">
        <v>378</v>
      </c>
      <c r="F150" s="53" t="s">
        <v>69</v>
      </c>
      <c r="G150" s="34">
        <f t="shared" si="23"/>
        <v>15</v>
      </c>
      <c r="H150" s="34">
        <v>25</v>
      </c>
      <c r="I150" s="34">
        <v>2</v>
      </c>
      <c r="J150" s="154"/>
      <c r="K150" s="163"/>
      <c r="L150" s="170">
        <f t="shared" si="16"/>
        <v>0</v>
      </c>
      <c r="M150" s="68" t="s">
        <v>74</v>
      </c>
      <c r="N150" s="68"/>
      <c r="O150" s="68"/>
      <c r="P150" s="68" t="s">
        <v>71</v>
      </c>
      <c r="Q150" s="36">
        <v>20</v>
      </c>
      <c r="R150" s="68" t="s">
        <v>71</v>
      </c>
      <c r="S150" s="36">
        <v>18</v>
      </c>
      <c r="T150" s="68"/>
      <c r="U150" s="68"/>
      <c r="V150" s="68"/>
      <c r="W150" s="68"/>
      <c r="X150" s="68"/>
      <c r="Y150" s="69"/>
      <c r="Z150" s="68"/>
      <c r="AA150" s="68"/>
      <c r="AB150" s="38">
        <f t="shared" si="17"/>
        <v>2</v>
      </c>
      <c r="AC150" s="38">
        <f t="shared" si="18"/>
        <v>2</v>
      </c>
      <c r="AD150" s="39">
        <f t="shared" si="19"/>
        <v>20</v>
      </c>
      <c r="AE150" s="70">
        <v>7</v>
      </c>
      <c r="AF150" s="71">
        <v>8</v>
      </c>
      <c r="AG150" s="71">
        <v>0</v>
      </c>
      <c r="AH150" s="41">
        <f t="shared" si="22"/>
        <v>8</v>
      </c>
      <c r="AI150" s="42">
        <f t="shared" si="20"/>
        <v>2328.2000000000003</v>
      </c>
      <c r="AJ150" s="43">
        <f t="shared" si="21"/>
        <v>6.2085333333333343</v>
      </c>
      <c r="AK150" s="44" t="s">
        <v>328</v>
      </c>
    </row>
    <row r="151" spans="1:37" ht="30" customHeight="1" x14ac:dyDescent="0.25">
      <c r="A151" s="32">
        <v>146</v>
      </c>
      <c r="B151" s="44" t="s">
        <v>328</v>
      </c>
      <c r="C151" s="47" t="s">
        <v>329</v>
      </c>
      <c r="D151" s="94" t="s">
        <v>379</v>
      </c>
      <c r="E151" s="67" t="s">
        <v>380</v>
      </c>
      <c r="F151" s="53" t="s">
        <v>69</v>
      </c>
      <c r="G151" s="34">
        <f t="shared" si="23"/>
        <v>10</v>
      </c>
      <c r="H151" s="34">
        <v>25</v>
      </c>
      <c r="I151" s="34">
        <v>1</v>
      </c>
      <c r="J151" s="154"/>
      <c r="K151" s="163"/>
      <c r="L151" s="170">
        <f t="shared" si="16"/>
        <v>0</v>
      </c>
      <c r="M151" s="68" t="s">
        <v>74</v>
      </c>
      <c r="N151" s="68"/>
      <c r="O151" s="68"/>
      <c r="P151" s="68" t="s">
        <v>71</v>
      </c>
      <c r="Q151" s="36">
        <v>20</v>
      </c>
      <c r="R151" s="68" t="s">
        <v>71</v>
      </c>
      <c r="S151" s="36">
        <v>18</v>
      </c>
      <c r="T151" s="68"/>
      <c r="U151" s="68"/>
      <c r="V151" s="68"/>
      <c r="W151" s="68"/>
      <c r="X151" s="68"/>
      <c r="Y151" s="69"/>
      <c r="Z151" s="68"/>
      <c r="AA151" s="68"/>
      <c r="AB151" s="38">
        <f t="shared" si="17"/>
        <v>2</v>
      </c>
      <c r="AC151" s="38">
        <f t="shared" si="18"/>
        <v>2</v>
      </c>
      <c r="AD151" s="39">
        <f t="shared" si="19"/>
        <v>20</v>
      </c>
      <c r="AE151" s="70">
        <v>10</v>
      </c>
      <c r="AF151" s="95">
        <v>0</v>
      </c>
      <c r="AG151" s="95">
        <v>0</v>
      </c>
      <c r="AH151" s="41">
        <f t="shared" si="22"/>
        <v>0</v>
      </c>
      <c r="AI151" s="42">
        <f t="shared" si="20"/>
        <v>1750.1</v>
      </c>
      <c r="AJ151" s="43">
        <f t="shared" si="21"/>
        <v>7.0003999999999991</v>
      </c>
      <c r="AK151" s="44" t="s">
        <v>328</v>
      </c>
    </row>
    <row r="152" spans="1:37" ht="30" customHeight="1" x14ac:dyDescent="0.25">
      <c r="A152" s="32">
        <v>147</v>
      </c>
      <c r="B152" s="44" t="s">
        <v>328</v>
      </c>
      <c r="C152" s="47" t="s">
        <v>329</v>
      </c>
      <c r="D152" s="96" t="s">
        <v>381</v>
      </c>
      <c r="E152" s="67" t="s">
        <v>382</v>
      </c>
      <c r="F152" s="53" t="s">
        <v>69</v>
      </c>
      <c r="G152" s="34">
        <f t="shared" si="23"/>
        <v>15</v>
      </c>
      <c r="H152" s="34">
        <v>25</v>
      </c>
      <c r="I152" s="34">
        <v>0</v>
      </c>
      <c r="J152" s="154"/>
      <c r="K152" s="163"/>
      <c r="L152" s="170">
        <f t="shared" si="16"/>
        <v>0</v>
      </c>
      <c r="M152" s="68" t="s">
        <v>74</v>
      </c>
      <c r="N152" s="68"/>
      <c r="O152" s="68"/>
      <c r="P152" s="68" t="s">
        <v>71</v>
      </c>
      <c r="Q152" s="36">
        <v>20</v>
      </c>
      <c r="R152" s="68" t="s">
        <v>71</v>
      </c>
      <c r="S152" s="36">
        <v>18</v>
      </c>
      <c r="T152" s="68"/>
      <c r="U152" s="68"/>
      <c r="V152" s="68"/>
      <c r="W152" s="68"/>
      <c r="X152" s="68"/>
      <c r="Y152" s="69"/>
      <c r="Z152" s="68"/>
      <c r="AA152" s="68"/>
      <c r="AB152" s="38">
        <f t="shared" si="17"/>
        <v>2</v>
      </c>
      <c r="AC152" s="38">
        <f t="shared" si="18"/>
        <v>2</v>
      </c>
      <c r="AD152" s="39">
        <f t="shared" si="19"/>
        <v>20</v>
      </c>
      <c r="AE152" s="97">
        <v>15</v>
      </c>
      <c r="AF152" s="98">
        <v>0</v>
      </c>
      <c r="AG152" s="95">
        <v>0</v>
      </c>
      <c r="AH152" s="41">
        <f t="shared" si="22"/>
        <v>0</v>
      </c>
      <c r="AI152" s="42">
        <f t="shared" si="20"/>
        <v>2156.7000000000003</v>
      </c>
      <c r="AJ152" s="43">
        <f t="shared" si="21"/>
        <v>5.7512000000000008</v>
      </c>
      <c r="AK152" s="44" t="s">
        <v>328</v>
      </c>
    </row>
    <row r="153" spans="1:37" ht="30" customHeight="1" x14ac:dyDescent="0.25">
      <c r="A153" s="32">
        <v>148</v>
      </c>
      <c r="B153" s="44" t="s">
        <v>328</v>
      </c>
      <c r="C153" s="47" t="s">
        <v>329</v>
      </c>
      <c r="D153" s="96" t="s">
        <v>383</v>
      </c>
      <c r="E153" s="67" t="s">
        <v>384</v>
      </c>
      <c r="F153" s="53" t="s">
        <v>69</v>
      </c>
      <c r="G153" s="34">
        <f t="shared" si="23"/>
        <v>10</v>
      </c>
      <c r="H153" s="34">
        <v>25</v>
      </c>
      <c r="I153" s="34">
        <v>0</v>
      </c>
      <c r="J153" s="154"/>
      <c r="K153" s="163"/>
      <c r="L153" s="170">
        <f t="shared" si="16"/>
        <v>0</v>
      </c>
      <c r="M153" s="68" t="s">
        <v>74</v>
      </c>
      <c r="N153" s="68"/>
      <c r="O153" s="68"/>
      <c r="P153" s="68" t="s">
        <v>71</v>
      </c>
      <c r="Q153" s="36">
        <v>20</v>
      </c>
      <c r="R153" s="68" t="s">
        <v>71</v>
      </c>
      <c r="S153" s="36">
        <v>18</v>
      </c>
      <c r="T153" s="68"/>
      <c r="U153" s="68"/>
      <c r="V153" s="68"/>
      <c r="W153" s="68"/>
      <c r="X153" s="68"/>
      <c r="Y153" s="69"/>
      <c r="Z153" s="68"/>
      <c r="AA153" s="68"/>
      <c r="AB153" s="38">
        <f t="shared" si="17"/>
        <v>2</v>
      </c>
      <c r="AC153" s="38">
        <f t="shared" si="18"/>
        <v>2</v>
      </c>
      <c r="AD153" s="39">
        <f t="shared" si="19"/>
        <v>20</v>
      </c>
      <c r="AE153" s="97">
        <v>6</v>
      </c>
      <c r="AF153" s="98">
        <v>4</v>
      </c>
      <c r="AG153" s="95">
        <v>0</v>
      </c>
      <c r="AH153" s="41">
        <f t="shared" si="22"/>
        <v>4</v>
      </c>
      <c r="AI153" s="42">
        <f t="shared" si="20"/>
        <v>1921.6</v>
      </c>
      <c r="AJ153" s="43">
        <f t="shared" si="21"/>
        <v>7.686399999999999</v>
      </c>
      <c r="AK153" s="44" t="s">
        <v>328</v>
      </c>
    </row>
    <row r="154" spans="1:37" ht="30" customHeight="1" x14ac:dyDescent="0.25">
      <c r="A154" s="32">
        <v>149</v>
      </c>
      <c r="B154" s="44" t="s">
        <v>328</v>
      </c>
      <c r="C154" s="47" t="s">
        <v>329</v>
      </c>
      <c r="D154" s="96" t="s">
        <v>385</v>
      </c>
      <c r="E154" s="67" t="s">
        <v>386</v>
      </c>
      <c r="F154" s="53" t="s">
        <v>69</v>
      </c>
      <c r="G154" s="34">
        <f t="shared" si="23"/>
        <v>10</v>
      </c>
      <c r="H154" s="34">
        <v>25</v>
      </c>
      <c r="I154" s="34">
        <v>1</v>
      </c>
      <c r="J154" s="154"/>
      <c r="K154" s="163"/>
      <c r="L154" s="170">
        <f t="shared" si="16"/>
        <v>0</v>
      </c>
      <c r="M154" s="68" t="s">
        <v>74</v>
      </c>
      <c r="N154" s="68" t="s">
        <v>71</v>
      </c>
      <c r="O154" s="36">
        <v>20</v>
      </c>
      <c r="P154" s="68" t="s">
        <v>71</v>
      </c>
      <c r="Q154" s="36">
        <v>20</v>
      </c>
      <c r="R154" s="68" t="s">
        <v>71</v>
      </c>
      <c r="S154" s="36">
        <v>18</v>
      </c>
      <c r="T154" s="68"/>
      <c r="U154" s="68"/>
      <c r="V154" s="68"/>
      <c r="W154" s="68"/>
      <c r="X154" s="68"/>
      <c r="Y154" s="69"/>
      <c r="Z154" s="68"/>
      <c r="AA154" s="68"/>
      <c r="AB154" s="38">
        <f t="shared" si="17"/>
        <v>3</v>
      </c>
      <c r="AC154" s="38">
        <f t="shared" si="18"/>
        <v>3</v>
      </c>
      <c r="AD154" s="39">
        <f t="shared" si="19"/>
        <v>20</v>
      </c>
      <c r="AE154" s="97">
        <v>7</v>
      </c>
      <c r="AF154" s="98">
        <v>3</v>
      </c>
      <c r="AG154" s="95">
        <v>0</v>
      </c>
      <c r="AH154" s="41">
        <f t="shared" si="22"/>
        <v>3</v>
      </c>
      <c r="AI154" s="42">
        <f t="shared" si="20"/>
        <v>1921.6000000000001</v>
      </c>
      <c r="AJ154" s="43">
        <f t="shared" si="21"/>
        <v>7.6864000000000008</v>
      </c>
      <c r="AK154" s="44" t="s">
        <v>328</v>
      </c>
    </row>
    <row r="155" spans="1:37" ht="30" customHeight="1" x14ac:dyDescent="0.25">
      <c r="A155" s="32">
        <v>150</v>
      </c>
      <c r="B155" s="44" t="s">
        <v>328</v>
      </c>
      <c r="C155" s="47" t="s">
        <v>329</v>
      </c>
      <c r="D155" s="96" t="s">
        <v>387</v>
      </c>
      <c r="E155" s="67" t="s">
        <v>388</v>
      </c>
      <c r="F155" s="53" t="s">
        <v>69</v>
      </c>
      <c r="G155" s="34">
        <f t="shared" si="23"/>
        <v>20</v>
      </c>
      <c r="H155" s="34">
        <v>15</v>
      </c>
      <c r="I155" s="34">
        <v>0</v>
      </c>
      <c r="J155" s="154"/>
      <c r="K155" s="163"/>
      <c r="L155" s="170">
        <f t="shared" si="16"/>
        <v>0</v>
      </c>
      <c r="M155" s="68" t="s">
        <v>74</v>
      </c>
      <c r="N155" s="68" t="s">
        <v>71</v>
      </c>
      <c r="O155" s="36">
        <v>20</v>
      </c>
      <c r="P155" s="68" t="s">
        <v>71</v>
      </c>
      <c r="Q155" s="36">
        <v>20</v>
      </c>
      <c r="R155" s="68" t="s">
        <v>71</v>
      </c>
      <c r="S155" s="36">
        <v>18</v>
      </c>
      <c r="T155" s="68"/>
      <c r="U155" s="68"/>
      <c r="V155" s="68"/>
      <c r="W155" s="68"/>
      <c r="X155" s="68"/>
      <c r="Y155" s="69"/>
      <c r="Z155" s="68"/>
      <c r="AA155" s="68"/>
      <c r="AB155" s="38">
        <f t="shared" si="17"/>
        <v>3</v>
      </c>
      <c r="AC155" s="38">
        <f t="shared" si="18"/>
        <v>3</v>
      </c>
      <c r="AD155" s="39">
        <f t="shared" si="19"/>
        <v>20</v>
      </c>
      <c r="AE155" s="97">
        <v>10</v>
      </c>
      <c r="AF155" s="98">
        <v>6</v>
      </c>
      <c r="AG155" s="95">
        <v>4</v>
      </c>
      <c r="AH155" s="41">
        <f t="shared" si="22"/>
        <v>10</v>
      </c>
      <c r="AI155" s="42">
        <f t="shared" si="20"/>
        <v>2576.5</v>
      </c>
      <c r="AJ155" s="43">
        <f t="shared" si="21"/>
        <v>8.5883333333333347</v>
      </c>
      <c r="AK155" s="44" t="s">
        <v>328</v>
      </c>
    </row>
    <row r="156" spans="1:37" ht="30" customHeight="1" x14ac:dyDescent="0.25">
      <c r="A156" s="32">
        <v>151</v>
      </c>
      <c r="B156" s="44" t="s">
        <v>328</v>
      </c>
      <c r="C156" s="47" t="s">
        <v>329</v>
      </c>
      <c r="D156" s="96" t="s">
        <v>389</v>
      </c>
      <c r="E156" s="67" t="s">
        <v>390</v>
      </c>
      <c r="F156" s="53" t="s">
        <v>69</v>
      </c>
      <c r="G156" s="34">
        <f t="shared" si="23"/>
        <v>20</v>
      </c>
      <c r="H156" s="34">
        <v>15</v>
      </c>
      <c r="I156" s="34">
        <v>0</v>
      </c>
      <c r="J156" s="154"/>
      <c r="K156" s="163"/>
      <c r="L156" s="170">
        <f t="shared" si="16"/>
        <v>0</v>
      </c>
      <c r="M156" s="68" t="s">
        <v>74</v>
      </c>
      <c r="N156" s="68" t="s">
        <v>71</v>
      </c>
      <c r="O156" s="36">
        <v>20</v>
      </c>
      <c r="P156" s="68" t="s">
        <v>71</v>
      </c>
      <c r="Q156" s="36">
        <v>20</v>
      </c>
      <c r="R156" s="68" t="s">
        <v>71</v>
      </c>
      <c r="S156" s="36">
        <v>18</v>
      </c>
      <c r="T156" s="68"/>
      <c r="U156" s="68"/>
      <c r="V156" s="68"/>
      <c r="W156" s="68"/>
      <c r="X156" s="68"/>
      <c r="Y156" s="69"/>
      <c r="Z156" s="68"/>
      <c r="AA156" s="68"/>
      <c r="AB156" s="38">
        <f t="shared" si="17"/>
        <v>3</v>
      </c>
      <c r="AC156" s="38">
        <f t="shared" si="18"/>
        <v>3</v>
      </c>
      <c r="AD156" s="39">
        <f t="shared" si="19"/>
        <v>20</v>
      </c>
      <c r="AE156" s="97">
        <v>5</v>
      </c>
      <c r="AF156" s="98">
        <v>10</v>
      </c>
      <c r="AG156" s="95">
        <v>5</v>
      </c>
      <c r="AH156" s="41">
        <f t="shared" si="22"/>
        <v>15</v>
      </c>
      <c r="AI156" s="42">
        <f t="shared" si="20"/>
        <v>2639.9</v>
      </c>
      <c r="AJ156" s="43">
        <f t="shared" si="21"/>
        <v>8.799666666666667</v>
      </c>
      <c r="AK156" s="44" t="s">
        <v>328</v>
      </c>
    </row>
    <row r="157" spans="1:37" ht="30" customHeight="1" x14ac:dyDescent="0.25">
      <c r="A157" s="32">
        <v>152</v>
      </c>
      <c r="B157" s="44" t="s">
        <v>328</v>
      </c>
      <c r="C157" s="47" t="s">
        <v>329</v>
      </c>
      <c r="D157" s="96" t="s">
        <v>391</v>
      </c>
      <c r="E157" s="67" t="s">
        <v>392</v>
      </c>
      <c r="F157" s="53" t="s">
        <v>69</v>
      </c>
      <c r="G157" s="34">
        <f t="shared" si="23"/>
        <v>20</v>
      </c>
      <c r="H157" s="34">
        <v>25</v>
      </c>
      <c r="I157" s="34">
        <v>0</v>
      </c>
      <c r="J157" s="154"/>
      <c r="K157" s="163"/>
      <c r="L157" s="170">
        <f t="shared" si="16"/>
        <v>0</v>
      </c>
      <c r="M157" s="68" t="s">
        <v>74</v>
      </c>
      <c r="N157" s="68" t="s">
        <v>71</v>
      </c>
      <c r="O157" s="36">
        <v>20</v>
      </c>
      <c r="P157" s="68" t="s">
        <v>71</v>
      </c>
      <c r="Q157" s="36">
        <v>20</v>
      </c>
      <c r="R157" s="68" t="s">
        <v>71</v>
      </c>
      <c r="S157" s="36">
        <v>18</v>
      </c>
      <c r="T157" s="68"/>
      <c r="U157" s="68"/>
      <c r="V157" s="68"/>
      <c r="W157" s="68"/>
      <c r="X157" s="68"/>
      <c r="Y157" s="69"/>
      <c r="Z157" s="68"/>
      <c r="AA157" s="68"/>
      <c r="AB157" s="38">
        <f t="shared" si="17"/>
        <v>3</v>
      </c>
      <c r="AC157" s="38">
        <f t="shared" si="18"/>
        <v>3</v>
      </c>
      <c r="AD157" s="39">
        <f t="shared" si="19"/>
        <v>20</v>
      </c>
      <c r="AE157" s="97">
        <v>15.5</v>
      </c>
      <c r="AF157" s="98">
        <v>4.5</v>
      </c>
      <c r="AG157" s="95">
        <v>0</v>
      </c>
      <c r="AH157" s="41">
        <f t="shared" si="22"/>
        <v>4.5</v>
      </c>
      <c r="AI157" s="42">
        <f t="shared" si="20"/>
        <v>2734.7999999999997</v>
      </c>
      <c r="AJ157" s="43">
        <f t="shared" si="21"/>
        <v>5.4695999999999998</v>
      </c>
      <c r="AK157" s="44" t="s">
        <v>328</v>
      </c>
    </row>
    <row r="158" spans="1:37" ht="30" customHeight="1" x14ac:dyDescent="0.25">
      <c r="A158" s="32">
        <v>153</v>
      </c>
      <c r="B158" s="44" t="s">
        <v>83</v>
      </c>
      <c r="C158" s="47" t="s">
        <v>84</v>
      </c>
      <c r="D158" s="94" t="s">
        <v>393</v>
      </c>
      <c r="E158" s="67" t="s">
        <v>394</v>
      </c>
      <c r="F158" s="53" t="s">
        <v>69</v>
      </c>
      <c r="G158" s="34">
        <f t="shared" si="23"/>
        <v>10</v>
      </c>
      <c r="H158" s="34">
        <v>25</v>
      </c>
      <c r="I158" s="34">
        <v>2</v>
      </c>
      <c r="J158" s="154"/>
      <c r="K158" s="166"/>
      <c r="L158" s="170">
        <f t="shared" si="16"/>
        <v>0</v>
      </c>
      <c r="M158" s="68" t="s">
        <v>74</v>
      </c>
      <c r="N158" s="68"/>
      <c r="O158" s="68"/>
      <c r="P158" s="68" t="s">
        <v>71</v>
      </c>
      <c r="Q158" s="36">
        <v>20</v>
      </c>
      <c r="R158" s="68"/>
      <c r="S158" s="68"/>
      <c r="T158" s="68"/>
      <c r="U158" s="68"/>
      <c r="V158" s="68"/>
      <c r="W158" s="68"/>
      <c r="X158" s="68"/>
      <c r="Y158" s="69"/>
      <c r="Z158" s="68" t="s">
        <v>71</v>
      </c>
      <c r="AA158" s="38">
        <v>12</v>
      </c>
      <c r="AB158" s="38">
        <f t="shared" si="17"/>
        <v>2</v>
      </c>
      <c r="AC158" s="38">
        <f t="shared" si="18"/>
        <v>2</v>
      </c>
      <c r="AD158" s="39">
        <f t="shared" si="19"/>
        <v>20</v>
      </c>
      <c r="AE158" s="70">
        <v>10</v>
      </c>
      <c r="AF158" s="71">
        <v>0</v>
      </c>
      <c r="AG158" s="71">
        <v>0</v>
      </c>
      <c r="AH158" s="41">
        <f t="shared" si="22"/>
        <v>0</v>
      </c>
      <c r="AI158" s="42">
        <f t="shared" si="20"/>
        <v>1750.1</v>
      </c>
      <c r="AJ158" s="43">
        <f t="shared" si="21"/>
        <v>7.0003999999999991</v>
      </c>
      <c r="AK158" s="44" t="s">
        <v>83</v>
      </c>
    </row>
    <row r="159" spans="1:37" ht="30" customHeight="1" x14ac:dyDescent="0.25">
      <c r="A159" s="32">
        <v>154</v>
      </c>
      <c r="B159" s="44" t="s">
        <v>83</v>
      </c>
      <c r="C159" s="47" t="s">
        <v>84</v>
      </c>
      <c r="D159" s="94" t="s">
        <v>395</v>
      </c>
      <c r="E159" s="67" t="s">
        <v>396</v>
      </c>
      <c r="F159" s="53" t="s">
        <v>69</v>
      </c>
      <c r="G159" s="34">
        <f t="shared" si="23"/>
        <v>10</v>
      </c>
      <c r="H159" s="34">
        <v>25</v>
      </c>
      <c r="I159" s="34">
        <v>2</v>
      </c>
      <c r="J159" s="154"/>
      <c r="K159" s="163"/>
      <c r="L159" s="170">
        <f t="shared" si="16"/>
        <v>0</v>
      </c>
      <c r="M159" s="68" t="s">
        <v>70</v>
      </c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9"/>
      <c r="Z159" s="68" t="s">
        <v>71</v>
      </c>
      <c r="AA159" s="38">
        <v>12</v>
      </c>
      <c r="AB159" s="38">
        <f t="shared" si="17"/>
        <v>1</v>
      </c>
      <c r="AC159" s="38">
        <f t="shared" si="18"/>
        <v>1</v>
      </c>
      <c r="AD159" s="39">
        <f t="shared" si="19"/>
        <v>12</v>
      </c>
      <c r="AE159" s="70">
        <v>10</v>
      </c>
      <c r="AF159" s="71">
        <v>0</v>
      </c>
      <c r="AG159" s="71">
        <v>0</v>
      </c>
      <c r="AH159" s="41">
        <f t="shared" si="22"/>
        <v>0</v>
      </c>
      <c r="AI159" s="42">
        <f t="shared" si="20"/>
        <v>1750.1</v>
      </c>
      <c r="AJ159" s="43">
        <f t="shared" si="21"/>
        <v>7.0003999999999991</v>
      </c>
      <c r="AK159" s="44" t="s">
        <v>83</v>
      </c>
    </row>
    <row r="160" spans="1:37" ht="30" customHeight="1" x14ac:dyDescent="0.25">
      <c r="A160" s="32">
        <v>155</v>
      </c>
      <c r="B160" s="44" t="s">
        <v>83</v>
      </c>
      <c r="C160" s="47" t="s">
        <v>84</v>
      </c>
      <c r="D160" s="94" t="s">
        <v>397</v>
      </c>
      <c r="E160" s="67" t="s">
        <v>398</v>
      </c>
      <c r="F160" s="53" t="s">
        <v>69</v>
      </c>
      <c r="G160" s="34">
        <f t="shared" si="23"/>
        <v>10</v>
      </c>
      <c r="H160" s="34">
        <v>20</v>
      </c>
      <c r="I160" s="34">
        <v>0</v>
      </c>
      <c r="J160" s="154"/>
      <c r="K160" s="163"/>
      <c r="L160" s="170">
        <f t="shared" si="16"/>
        <v>0</v>
      </c>
      <c r="M160" s="68" t="s">
        <v>74</v>
      </c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9"/>
      <c r="Z160" s="68" t="s">
        <v>71</v>
      </c>
      <c r="AA160" s="38">
        <v>12</v>
      </c>
      <c r="AB160" s="38">
        <f t="shared" si="17"/>
        <v>1</v>
      </c>
      <c r="AC160" s="38">
        <f t="shared" si="18"/>
        <v>1</v>
      </c>
      <c r="AD160" s="39">
        <f t="shared" si="19"/>
        <v>12</v>
      </c>
      <c r="AE160" s="70">
        <v>10</v>
      </c>
      <c r="AF160" s="71">
        <v>0</v>
      </c>
      <c r="AG160" s="71">
        <v>0</v>
      </c>
      <c r="AH160" s="41">
        <f t="shared" si="22"/>
        <v>0</v>
      </c>
      <c r="AI160" s="42">
        <f t="shared" si="20"/>
        <v>1578.4499999999998</v>
      </c>
      <c r="AJ160" s="43">
        <f t="shared" si="21"/>
        <v>7.8922499999999989</v>
      </c>
      <c r="AK160" s="44" t="s">
        <v>83</v>
      </c>
    </row>
    <row r="161" spans="1:37" ht="30" customHeight="1" x14ac:dyDescent="0.25">
      <c r="A161" s="32">
        <v>156</v>
      </c>
      <c r="B161" s="47" t="s">
        <v>83</v>
      </c>
      <c r="C161" s="47" t="s">
        <v>84</v>
      </c>
      <c r="D161" s="47" t="s">
        <v>399</v>
      </c>
      <c r="E161" s="47" t="s">
        <v>400</v>
      </c>
      <c r="F161" s="47" t="s">
        <v>69</v>
      </c>
      <c r="G161" s="34">
        <f t="shared" si="23"/>
        <v>30</v>
      </c>
      <c r="H161" s="34">
        <v>20</v>
      </c>
      <c r="I161" s="34">
        <v>0</v>
      </c>
      <c r="J161" s="154"/>
      <c r="K161" s="163"/>
      <c r="L161" s="170">
        <f t="shared" si="16"/>
        <v>0</v>
      </c>
      <c r="M161" s="68" t="s">
        <v>70</v>
      </c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9"/>
      <c r="Z161" s="68" t="s">
        <v>71</v>
      </c>
      <c r="AA161" s="38">
        <v>12</v>
      </c>
      <c r="AB161" s="38">
        <f t="shared" si="17"/>
        <v>1</v>
      </c>
      <c r="AC161" s="38">
        <f t="shared" si="18"/>
        <v>1</v>
      </c>
      <c r="AD161" s="39">
        <f t="shared" si="19"/>
        <v>12</v>
      </c>
      <c r="AE161" s="99">
        <v>30</v>
      </c>
      <c r="AF161" s="49">
        <v>0</v>
      </c>
      <c r="AG161" s="49">
        <v>0</v>
      </c>
      <c r="AH161" s="41">
        <f t="shared" si="22"/>
        <v>0</v>
      </c>
      <c r="AI161" s="42">
        <f t="shared" si="20"/>
        <v>3204.85</v>
      </c>
      <c r="AJ161" s="43">
        <f t="shared" si="21"/>
        <v>5.3414166666666665</v>
      </c>
      <c r="AK161" s="47" t="s">
        <v>83</v>
      </c>
    </row>
    <row r="162" spans="1:37" ht="30" customHeight="1" x14ac:dyDescent="0.25">
      <c r="A162" s="32">
        <v>157</v>
      </c>
      <c r="B162" s="44" t="s">
        <v>154</v>
      </c>
      <c r="C162" s="47" t="s">
        <v>155</v>
      </c>
      <c r="D162" s="94" t="s">
        <v>401</v>
      </c>
      <c r="E162" s="67" t="s">
        <v>402</v>
      </c>
      <c r="F162" s="53" t="s">
        <v>69</v>
      </c>
      <c r="G162" s="34">
        <f t="shared" si="23"/>
        <v>20</v>
      </c>
      <c r="H162" s="34">
        <v>20</v>
      </c>
      <c r="I162" s="34">
        <v>0</v>
      </c>
      <c r="J162" s="154"/>
      <c r="K162" s="163"/>
      <c r="L162" s="170">
        <f t="shared" si="16"/>
        <v>0</v>
      </c>
      <c r="M162" s="68" t="s">
        <v>70</v>
      </c>
      <c r="N162" s="68"/>
      <c r="O162" s="68"/>
      <c r="P162" s="68" t="s">
        <v>71</v>
      </c>
      <c r="Q162" s="36">
        <v>20</v>
      </c>
      <c r="R162" s="68"/>
      <c r="S162" s="68"/>
      <c r="T162" s="68"/>
      <c r="U162" s="68"/>
      <c r="V162" s="68"/>
      <c r="W162" s="68"/>
      <c r="X162" s="68"/>
      <c r="Y162" s="69"/>
      <c r="Z162" s="68"/>
      <c r="AA162" s="68"/>
      <c r="AB162" s="38">
        <f t="shared" si="17"/>
        <v>1</v>
      </c>
      <c r="AC162" s="38">
        <f t="shared" si="18"/>
        <v>1</v>
      </c>
      <c r="AD162" s="39">
        <f t="shared" si="19"/>
        <v>20</v>
      </c>
      <c r="AE162" s="70">
        <v>12.5</v>
      </c>
      <c r="AF162" s="71">
        <v>0</v>
      </c>
      <c r="AG162" s="71">
        <v>7.5</v>
      </c>
      <c r="AH162" s="41">
        <f t="shared" si="22"/>
        <v>7.5</v>
      </c>
      <c r="AI162" s="42">
        <f t="shared" si="20"/>
        <v>3004.35</v>
      </c>
      <c r="AJ162" s="43">
        <f t="shared" si="21"/>
        <v>7.5108750000000004</v>
      </c>
      <c r="AK162" s="44" t="s">
        <v>154</v>
      </c>
    </row>
    <row r="163" spans="1:37" ht="30" customHeight="1" x14ac:dyDescent="0.25">
      <c r="A163" s="32">
        <v>158</v>
      </c>
      <c r="B163" s="44" t="s">
        <v>154</v>
      </c>
      <c r="C163" s="47" t="s">
        <v>155</v>
      </c>
      <c r="D163" s="94" t="s">
        <v>403</v>
      </c>
      <c r="E163" s="67" t="s">
        <v>404</v>
      </c>
      <c r="F163" s="53" t="s">
        <v>69</v>
      </c>
      <c r="G163" s="34">
        <f t="shared" si="23"/>
        <v>15</v>
      </c>
      <c r="H163" s="34">
        <v>20</v>
      </c>
      <c r="I163" s="34">
        <v>0</v>
      </c>
      <c r="J163" s="154"/>
      <c r="K163" s="163"/>
      <c r="L163" s="170">
        <f t="shared" si="16"/>
        <v>0</v>
      </c>
      <c r="M163" s="68" t="s">
        <v>74</v>
      </c>
      <c r="N163" s="68" t="s">
        <v>71</v>
      </c>
      <c r="O163" s="36">
        <v>20</v>
      </c>
      <c r="P163" s="68"/>
      <c r="Q163" s="68"/>
      <c r="R163" s="68"/>
      <c r="S163" s="68"/>
      <c r="T163" s="68"/>
      <c r="U163" s="68"/>
      <c r="V163" s="68"/>
      <c r="W163" s="68"/>
      <c r="X163" s="68"/>
      <c r="Y163" s="69"/>
      <c r="Z163" s="68"/>
      <c r="AA163" s="68"/>
      <c r="AB163" s="38">
        <f t="shared" si="17"/>
        <v>1</v>
      </c>
      <c r="AC163" s="38">
        <f t="shared" si="18"/>
        <v>1</v>
      </c>
      <c r="AD163" s="39">
        <f t="shared" si="19"/>
        <v>20</v>
      </c>
      <c r="AE163" s="70">
        <v>8</v>
      </c>
      <c r="AF163" s="71">
        <v>5</v>
      </c>
      <c r="AG163" s="71">
        <v>2</v>
      </c>
      <c r="AH163" s="41">
        <f t="shared" si="22"/>
        <v>7</v>
      </c>
      <c r="AI163" s="42">
        <f t="shared" si="20"/>
        <v>2249.0499999999997</v>
      </c>
      <c r="AJ163" s="43">
        <f t="shared" si="21"/>
        <v>7.4968333333333321</v>
      </c>
      <c r="AK163" s="44" t="s">
        <v>154</v>
      </c>
    </row>
    <row r="164" spans="1:37" ht="24.95" customHeight="1" x14ac:dyDescent="0.25">
      <c r="A164" s="32">
        <v>159</v>
      </c>
      <c r="B164" s="44" t="s">
        <v>270</v>
      </c>
      <c r="C164" s="47" t="s">
        <v>271</v>
      </c>
      <c r="D164" s="94" t="s">
        <v>405</v>
      </c>
      <c r="E164" s="67" t="s">
        <v>406</v>
      </c>
      <c r="F164" s="53" t="s">
        <v>69</v>
      </c>
      <c r="G164" s="34">
        <f t="shared" si="23"/>
        <v>15</v>
      </c>
      <c r="H164" s="34">
        <v>40</v>
      </c>
      <c r="I164" s="34">
        <v>0</v>
      </c>
      <c r="J164" s="154"/>
      <c r="K164" s="163"/>
      <c r="L164" s="170">
        <f t="shared" si="16"/>
        <v>0</v>
      </c>
      <c r="M164" s="68" t="s">
        <v>70</v>
      </c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 t="s">
        <v>71</v>
      </c>
      <c r="Y164" s="37">
        <v>12</v>
      </c>
      <c r="Z164" s="68"/>
      <c r="AA164" s="68"/>
      <c r="AB164" s="38">
        <f t="shared" si="17"/>
        <v>1</v>
      </c>
      <c r="AC164" s="38">
        <f t="shared" si="18"/>
        <v>1</v>
      </c>
      <c r="AD164" s="39">
        <f t="shared" si="19"/>
        <v>12</v>
      </c>
      <c r="AE164" s="70">
        <v>15</v>
      </c>
      <c r="AF164" s="71">
        <v>0</v>
      </c>
      <c r="AG164" s="71">
        <v>0</v>
      </c>
      <c r="AH164" s="41">
        <f t="shared" si="22"/>
        <v>0</v>
      </c>
      <c r="AI164" s="42">
        <f t="shared" si="20"/>
        <v>2671.65</v>
      </c>
      <c r="AJ164" s="43">
        <f t="shared" si="21"/>
        <v>4.45275</v>
      </c>
      <c r="AK164" s="44" t="s">
        <v>270</v>
      </c>
    </row>
    <row r="165" spans="1:37" ht="39.950000000000003" customHeight="1" x14ac:dyDescent="0.25">
      <c r="A165" s="32">
        <v>160</v>
      </c>
      <c r="B165" s="56" t="s">
        <v>270</v>
      </c>
      <c r="C165" s="47" t="s">
        <v>271</v>
      </c>
      <c r="D165" s="100" t="s">
        <v>407</v>
      </c>
      <c r="E165" s="67" t="s">
        <v>408</v>
      </c>
      <c r="F165" s="53" t="s">
        <v>69</v>
      </c>
      <c r="G165" s="34">
        <f t="shared" si="23"/>
        <v>200</v>
      </c>
      <c r="H165" s="34">
        <v>25</v>
      </c>
      <c r="I165" s="34">
        <v>1</v>
      </c>
      <c r="J165" s="154"/>
      <c r="K165" s="163"/>
      <c r="L165" s="170">
        <f t="shared" si="16"/>
        <v>0</v>
      </c>
      <c r="M165" s="68" t="s">
        <v>70</v>
      </c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 t="s">
        <v>71</v>
      </c>
      <c r="Y165" s="37">
        <v>12</v>
      </c>
      <c r="Z165" s="68"/>
      <c r="AA165" s="68"/>
      <c r="AB165" s="38">
        <f t="shared" si="17"/>
        <v>1</v>
      </c>
      <c r="AC165" s="38">
        <f t="shared" si="18"/>
        <v>1</v>
      </c>
      <c r="AD165" s="39">
        <f t="shared" si="19"/>
        <v>12</v>
      </c>
      <c r="AE165" s="70">
        <v>155</v>
      </c>
      <c r="AF165" s="71">
        <v>45</v>
      </c>
      <c r="AG165" s="71">
        <v>0</v>
      </c>
      <c r="AH165" s="41">
        <f t="shared" si="22"/>
        <v>45</v>
      </c>
      <c r="AI165" s="42">
        <f t="shared" si="20"/>
        <v>17372.400000000001</v>
      </c>
      <c r="AJ165" s="43">
        <f t="shared" si="21"/>
        <v>3.4744800000000002</v>
      </c>
      <c r="AK165" s="56" t="s">
        <v>270</v>
      </c>
    </row>
    <row r="166" spans="1:37" ht="30" customHeight="1" x14ac:dyDescent="0.25">
      <c r="A166" s="32">
        <v>161</v>
      </c>
      <c r="B166" s="87" t="s">
        <v>270</v>
      </c>
      <c r="C166" s="47" t="s">
        <v>271</v>
      </c>
      <c r="D166" s="101" t="s">
        <v>409</v>
      </c>
      <c r="E166" s="67" t="s">
        <v>410</v>
      </c>
      <c r="F166" s="53" t="s">
        <v>69</v>
      </c>
      <c r="G166" s="34">
        <f t="shared" si="23"/>
        <v>10</v>
      </c>
      <c r="H166" s="34">
        <v>25</v>
      </c>
      <c r="I166" s="34">
        <v>0</v>
      </c>
      <c r="J166" s="154"/>
      <c r="K166" s="163"/>
      <c r="L166" s="170">
        <f t="shared" si="16"/>
        <v>0</v>
      </c>
      <c r="M166" s="68" t="s">
        <v>74</v>
      </c>
      <c r="N166" s="68"/>
      <c r="O166" s="68"/>
      <c r="P166" s="68" t="s">
        <v>71</v>
      </c>
      <c r="Q166" s="36">
        <v>20</v>
      </c>
      <c r="R166" s="68" t="s">
        <v>71</v>
      </c>
      <c r="S166" s="36">
        <v>18</v>
      </c>
      <c r="T166" s="68"/>
      <c r="U166" s="68"/>
      <c r="V166" s="68"/>
      <c r="W166" s="68"/>
      <c r="X166" s="68" t="s">
        <v>71</v>
      </c>
      <c r="Y166" s="37">
        <v>12</v>
      </c>
      <c r="Z166" s="68"/>
      <c r="AA166" s="68"/>
      <c r="AB166" s="38">
        <f t="shared" si="17"/>
        <v>3</v>
      </c>
      <c r="AC166" s="38">
        <f t="shared" si="18"/>
        <v>3</v>
      </c>
      <c r="AD166" s="39">
        <f t="shared" si="19"/>
        <v>20</v>
      </c>
      <c r="AE166" s="70">
        <v>10</v>
      </c>
      <c r="AF166" s="71">
        <v>0</v>
      </c>
      <c r="AG166" s="71">
        <v>0</v>
      </c>
      <c r="AH166" s="41">
        <f t="shared" si="22"/>
        <v>0</v>
      </c>
      <c r="AI166" s="42">
        <f t="shared" si="20"/>
        <v>1750.1</v>
      </c>
      <c r="AJ166" s="43">
        <f t="shared" si="21"/>
        <v>7.0003999999999991</v>
      </c>
      <c r="AK166" s="87" t="s">
        <v>270</v>
      </c>
    </row>
    <row r="167" spans="1:37" ht="39.950000000000003" customHeight="1" x14ac:dyDescent="0.25">
      <c r="A167" s="32">
        <v>162</v>
      </c>
      <c r="B167" s="87" t="s">
        <v>270</v>
      </c>
      <c r="C167" s="47" t="s">
        <v>271</v>
      </c>
      <c r="D167" s="101" t="s">
        <v>411</v>
      </c>
      <c r="E167" s="67" t="s">
        <v>412</v>
      </c>
      <c r="F167" s="53" t="s">
        <v>69</v>
      </c>
      <c r="G167" s="34">
        <f t="shared" si="23"/>
        <v>30</v>
      </c>
      <c r="H167" s="34">
        <v>15</v>
      </c>
      <c r="I167" s="34">
        <v>0</v>
      </c>
      <c r="J167" s="154"/>
      <c r="K167" s="163"/>
      <c r="L167" s="170">
        <f t="shared" si="16"/>
        <v>0</v>
      </c>
      <c r="M167" s="68" t="s">
        <v>70</v>
      </c>
      <c r="N167" s="68"/>
      <c r="O167" s="68"/>
      <c r="P167" s="68"/>
      <c r="Q167" s="68"/>
      <c r="R167" s="68" t="s">
        <v>71</v>
      </c>
      <c r="S167" s="36">
        <v>18</v>
      </c>
      <c r="T167" s="68"/>
      <c r="U167" s="68"/>
      <c r="V167" s="68"/>
      <c r="W167" s="68"/>
      <c r="X167" s="68" t="s">
        <v>71</v>
      </c>
      <c r="Y167" s="37">
        <v>12</v>
      </c>
      <c r="Z167" s="68"/>
      <c r="AA167" s="68"/>
      <c r="AB167" s="38">
        <f t="shared" si="17"/>
        <v>2</v>
      </c>
      <c r="AC167" s="38">
        <f t="shared" si="18"/>
        <v>2</v>
      </c>
      <c r="AD167" s="39">
        <f t="shared" si="19"/>
        <v>18</v>
      </c>
      <c r="AE167" s="70">
        <v>30</v>
      </c>
      <c r="AF167" s="71">
        <v>0</v>
      </c>
      <c r="AG167" s="71">
        <v>0</v>
      </c>
      <c r="AH167" s="41">
        <f t="shared" si="22"/>
        <v>0</v>
      </c>
      <c r="AI167" s="42">
        <f t="shared" si="20"/>
        <v>3033.2</v>
      </c>
      <c r="AJ167" s="43">
        <f t="shared" si="21"/>
        <v>6.740444444444444</v>
      </c>
      <c r="AK167" s="87" t="s">
        <v>270</v>
      </c>
    </row>
    <row r="168" spans="1:37" ht="39.950000000000003" customHeight="1" x14ac:dyDescent="0.25">
      <c r="A168" s="32">
        <v>163</v>
      </c>
      <c r="B168" s="102" t="s">
        <v>270</v>
      </c>
      <c r="C168" s="60" t="s">
        <v>271</v>
      </c>
      <c r="D168" s="103" t="s">
        <v>413</v>
      </c>
      <c r="E168" s="67" t="s">
        <v>414</v>
      </c>
      <c r="F168" s="53" t="s">
        <v>69</v>
      </c>
      <c r="G168" s="34">
        <f t="shared" si="23"/>
        <v>30</v>
      </c>
      <c r="H168" s="34">
        <v>15</v>
      </c>
      <c r="I168" s="34">
        <v>0</v>
      </c>
      <c r="J168" s="154"/>
      <c r="K168" s="163"/>
      <c r="L168" s="170">
        <f t="shared" si="16"/>
        <v>0</v>
      </c>
      <c r="M168" s="68" t="s">
        <v>70</v>
      </c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 t="s">
        <v>71</v>
      </c>
      <c r="Y168" s="37">
        <v>12</v>
      </c>
      <c r="Z168" s="68"/>
      <c r="AA168" s="68"/>
      <c r="AB168" s="38">
        <f t="shared" si="17"/>
        <v>1</v>
      </c>
      <c r="AC168" s="38">
        <f t="shared" si="18"/>
        <v>1</v>
      </c>
      <c r="AD168" s="39">
        <f t="shared" si="19"/>
        <v>12</v>
      </c>
      <c r="AE168" s="70">
        <v>30</v>
      </c>
      <c r="AF168" s="71">
        <v>0</v>
      </c>
      <c r="AG168" s="71">
        <v>0</v>
      </c>
      <c r="AH168" s="41">
        <f t="shared" si="22"/>
        <v>0</v>
      </c>
      <c r="AI168" s="42">
        <f t="shared" si="20"/>
        <v>3033.2</v>
      </c>
      <c r="AJ168" s="43">
        <f t="shared" si="21"/>
        <v>6.740444444444444</v>
      </c>
      <c r="AK168" s="102" t="s">
        <v>270</v>
      </c>
    </row>
    <row r="169" spans="1:37" ht="39.950000000000003" customHeight="1" x14ac:dyDescent="0.25">
      <c r="A169" s="32">
        <v>164</v>
      </c>
      <c r="B169" s="47" t="s">
        <v>270</v>
      </c>
      <c r="C169" s="47" t="s">
        <v>271</v>
      </c>
      <c r="D169" s="104" t="s">
        <v>415</v>
      </c>
      <c r="E169" s="67" t="s">
        <v>416</v>
      </c>
      <c r="F169" s="53" t="s">
        <v>69</v>
      </c>
      <c r="G169" s="34">
        <f t="shared" si="23"/>
        <v>20</v>
      </c>
      <c r="H169" s="34">
        <v>20</v>
      </c>
      <c r="I169" s="34">
        <v>1</v>
      </c>
      <c r="J169" s="154"/>
      <c r="K169" s="163"/>
      <c r="L169" s="170">
        <f t="shared" si="16"/>
        <v>0</v>
      </c>
      <c r="M169" s="68" t="s">
        <v>74</v>
      </c>
      <c r="N169" s="68"/>
      <c r="O169" s="68"/>
      <c r="P169" s="68" t="s">
        <v>71</v>
      </c>
      <c r="Q169" s="36">
        <v>20</v>
      </c>
      <c r="R169" s="68" t="s">
        <v>71</v>
      </c>
      <c r="S169" s="36">
        <v>18</v>
      </c>
      <c r="T169" s="68"/>
      <c r="U169" s="68"/>
      <c r="V169" s="68"/>
      <c r="W169" s="68"/>
      <c r="X169" s="68" t="s">
        <v>71</v>
      </c>
      <c r="Y169" s="37">
        <v>12</v>
      </c>
      <c r="Z169" s="68"/>
      <c r="AA169" s="68"/>
      <c r="AB169" s="38">
        <f t="shared" si="17"/>
        <v>3</v>
      </c>
      <c r="AC169" s="38">
        <f t="shared" si="18"/>
        <v>3</v>
      </c>
      <c r="AD169" s="39">
        <f t="shared" si="19"/>
        <v>20</v>
      </c>
      <c r="AE169" s="70">
        <v>15</v>
      </c>
      <c r="AF169" s="71">
        <v>4</v>
      </c>
      <c r="AG169" s="71">
        <v>1</v>
      </c>
      <c r="AH169" s="41">
        <f t="shared" si="22"/>
        <v>5</v>
      </c>
      <c r="AI169" s="42">
        <f t="shared" si="20"/>
        <v>2592.2499999999995</v>
      </c>
      <c r="AJ169" s="43">
        <f t="shared" si="21"/>
        <v>6.480624999999999</v>
      </c>
      <c r="AK169" s="47" t="s">
        <v>270</v>
      </c>
    </row>
    <row r="170" spans="1:37" ht="24.95" customHeight="1" x14ac:dyDescent="0.25">
      <c r="A170" s="32">
        <v>165</v>
      </c>
      <c r="B170" s="105" t="s">
        <v>83</v>
      </c>
      <c r="C170" s="106" t="s">
        <v>84</v>
      </c>
      <c r="D170" s="107" t="s">
        <v>417</v>
      </c>
      <c r="E170" s="67" t="s">
        <v>418</v>
      </c>
      <c r="F170" s="53" t="s">
        <v>69</v>
      </c>
      <c r="G170" s="34">
        <f t="shared" si="23"/>
        <v>25</v>
      </c>
      <c r="H170" s="34">
        <v>15</v>
      </c>
      <c r="I170" s="34">
        <v>2</v>
      </c>
      <c r="J170" s="154"/>
      <c r="K170" s="163"/>
      <c r="L170" s="170">
        <f t="shared" si="16"/>
        <v>0</v>
      </c>
      <c r="M170" s="68" t="s">
        <v>70</v>
      </c>
      <c r="N170" s="68"/>
      <c r="O170" s="68"/>
      <c r="P170" s="68" t="s">
        <v>71</v>
      </c>
      <c r="Q170" s="36">
        <v>20</v>
      </c>
      <c r="R170" s="68"/>
      <c r="S170" s="68"/>
      <c r="T170" s="68"/>
      <c r="U170" s="68"/>
      <c r="V170" s="68"/>
      <c r="W170" s="68"/>
      <c r="X170" s="68"/>
      <c r="Y170" s="69"/>
      <c r="Z170" s="68"/>
      <c r="AA170" s="68"/>
      <c r="AB170" s="38">
        <f t="shared" si="17"/>
        <v>1</v>
      </c>
      <c r="AC170" s="38">
        <f t="shared" si="18"/>
        <v>1</v>
      </c>
      <c r="AD170" s="39">
        <f t="shared" si="19"/>
        <v>20</v>
      </c>
      <c r="AE170" s="70">
        <v>5</v>
      </c>
      <c r="AF170" s="71">
        <v>0</v>
      </c>
      <c r="AG170" s="71">
        <v>20</v>
      </c>
      <c r="AH170" s="41">
        <f t="shared" si="22"/>
        <v>20</v>
      </c>
      <c r="AI170" s="42">
        <f t="shared" si="20"/>
        <v>3997.5</v>
      </c>
      <c r="AJ170" s="43">
        <f t="shared" si="21"/>
        <v>10.66</v>
      </c>
      <c r="AK170" s="105" t="s">
        <v>83</v>
      </c>
    </row>
    <row r="171" spans="1:37" ht="24.95" customHeight="1" x14ac:dyDescent="0.25">
      <c r="A171" s="32">
        <v>166</v>
      </c>
      <c r="B171" s="108" t="s">
        <v>83</v>
      </c>
      <c r="C171" s="109" t="s">
        <v>84</v>
      </c>
      <c r="D171" s="110" t="s">
        <v>419</v>
      </c>
      <c r="E171" s="67" t="s">
        <v>420</v>
      </c>
      <c r="F171" s="53" t="s">
        <v>69</v>
      </c>
      <c r="G171" s="34">
        <f t="shared" si="23"/>
        <v>16</v>
      </c>
      <c r="H171" s="34">
        <v>20</v>
      </c>
      <c r="I171" s="34">
        <v>0</v>
      </c>
      <c r="J171" s="154"/>
      <c r="K171" s="163"/>
      <c r="L171" s="170">
        <f t="shared" si="16"/>
        <v>0</v>
      </c>
      <c r="M171" s="68" t="s">
        <v>70</v>
      </c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 t="s">
        <v>71</v>
      </c>
      <c r="Y171" s="37">
        <v>12</v>
      </c>
      <c r="Z171" s="68" t="s">
        <v>71</v>
      </c>
      <c r="AA171" s="38">
        <v>12</v>
      </c>
      <c r="AB171" s="38">
        <f t="shared" si="17"/>
        <v>2</v>
      </c>
      <c r="AC171" s="38">
        <f t="shared" si="18"/>
        <v>2</v>
      </c>
      <c r="AD171" s="39">
        <f t="shared" si="19"/>
        <v>12</v>
      </c>
      <c r="AE171" s="70">
        <v>13</v>
      </c>
      <c r="AF171" s="71">
        <v>3</v>
      </c>
      <c r="AG171" s="71">
        <v>0</v>
      </c>
      <c r="AH171" s="41">
        <f t="shared" si="22"/>
        <v>3</v>
      </c>
      <c r="AI171" s="42">
        <f t="shared" si="20"/>
        <v>2203.5699999999997</v>
      </c>
      <c r="AJ171" s="43">
        <f t="shared" si="21"/>
        <v>6.8861562499999991</v>
      </c>
      <c r="AK171" s="108" t="s">
        <v>83</v>
      </c>
    </row>
    <row r="172" spans="1:37" ht="24.95" customHeight="1" x14ac:dyDescent="0.25">
      <c r="A172" s="32">
        <v>167</v>
      </c>
      <c r="B172" s="111" t="s">
        <v>65</v>
      </c>
      <c r="C172" s="112" t="s">
        <v>66</v>
      </c>
      <c r="D172" s="113" t="s">
        <v>421</v>
      </c>
      <c r="E172" s="67" t="s">
        <v>422</v>
      </c>
      <c r="F172" s="53" t="s">
        <v>69</v>
      </c>
      <c r="G172" s="34">
        <f t="shared" si="23"/>
        <v>10</v>
      </c>
      <c r="H172" s="34">
        <v>20</v>
      </c>
      <c r="I172" s="34">
        <v>2</v>
      </c>
      <c r="J172" s="154"/>
      <c r="K172" s="163"/>
      <c r="L172" s="170">
        <f t="shared" si="16"/>
        <v>0</v>
      </c>
      <c r="M172" s="68" t="s">
        <v>74</v>
      </c>
      <c r="N172" s="68"/>
      <c r="O172" s="68"/>
      <c r="P172" s="68" t="s">
        <v>71</v>
      </c>
      <c r="Q172" s="36">
        <v>20</v>
      </c>
      <c r="R172" s="68"/>
      <c r="S172" s="68"/>
      <c r="T172" s="68"/>
      <c r="U172" s="68"/>
      <c r="V172" s="68"/>
      <c r="W172" s="68"/>
      <c r="X172" s="68"/>
      <c r="Y172" s="69"/>
      <c r="Z172" s="68"/>
      <c r="AA172" s="68"/>
      <c r="AB172" s="38">
        <f t="shared" si="17"/>
        <v>1</v>
      </c>
      <c r="AC172" s="38">
        <f t="shared" si="18"/>
        <v>1</v>
      </c>
      <c r="AD172" s="39">
        <f t="shared" si="19"/>
        <v>20</v>
      </c>
      <c r="AE172" s="70">
        <v>5</v>
      </c>
      <c r="AF172" s="71">
        <v>5</v>
      </c>
      <c r="AG172" s="71">
        <v>0</v>
      </c>
      <c r="AH172" s="41">
        <f t="shared" si="22"/>
        <v>5</v>
      </c>
      <c r="AI172" s="42">
        <f t="shared" si="20"/>
        <v>1715.6499999999999</v>
      </c>
      <c r="AJ172" s="43">
        <f t="shared" si="21"/>
        <v>8.5782500000000006</v>
      </c>
      <c r="AK172" s="111" t="s">
        <v>65</v>
      </c>
    </row>
    <row r="173" spans="1:37" ht="24.95" customHeight="1" x14ac:dyDescent="0.25">
      <c r="A173" s="32">
        <v>168</v>
      </c>
      <c r="B173" s="44" t="s">
        <v>65</v>
      </c>
      <c r="C173" s="47" t="s">
        <v>66</v>
      </c>
      <c r="D173" s="94" t="s">
        <v>423</v>
      </c>
      <c r="E173" s="67" t="s">
        <v>424</v>
      </c>
      <c r="F173" s="53" t="s">
        <v>69</v>
      </c>
      <c r="G173" s="34">
        <f t="shared" si="23"/>
        <v>10</v>
      </c>
      <c r="H173" s="34">
        <v>20</v>
      </c>
      <c r="I173" s="34">
        <v>3</v>
      </c>
      <c r="J173" s="154"/>
      <c r="K173" s="163"/>
      <c r="L173" s="170">
        <f t="shared" si="16"/>
        <v>0</v>
      </c>
      <c r="M173" s="68" t="s">
        <v>74</v>
      </c>
      <c r="N173" s="68"/>
      <c r="O173" s="68"/>
      <c r="P173" s="68" t="s">
        <v>71</v>
      </c>
      <c r="Q173" s="36">
        <v>20</v>
      </c>
      <c r="R173" s="68"/>
      <c r="S173" s="68"/>
      <c r="T173" s="68"/>
      <c r="U173" s="68"/>
      <c r="V173" s="68"/>
      <c r="W173" s="68"/>
      <c r="X173" s="68"/>
      <c r="Y173" s="69"/>
      <c r="Z173" s="68"/>
      <c r="AA173" s="68"/>
      <c r="AB173" s="38">
        <f t="shared" si="17"/>
        <v>1</v>
      </c>
      <c r="AC173" s="38">
        <f t="shared" si="18"/>
        <v>1</v>
      </c>
      <c r="AD173" s="39">
        <f t="shared" si="19"/>
        <v>20</v>
      </c>
      <c r="AE173" s="70">
        <v>5</v>
      </c>
      <c r="AF173" s="71">
        <v>5</v>
      </c>
      <c r="AG173" s="71">
        <v>0</v>
      </c>
      <c r="AH173" s="41">
        <f t="shared" si="22"/>
        <v>5</v>
      </c>
      <c r="AI173" s="42">
        <f t="shared" si="20"/>
        <v>1715.6499999999999</v>
      </c>
      <c r="AJ173" s="43">
        <f t="shared" si="21"/>
        <v>8.5782500000000006</v>
      </c>
      <c r="AK173" s="44" t="s">
        <v>65</v>
      </c>
    </row>
    <row r="174" spans="1:37" ht="24.95" customHeight="1" x14ac:dyDescent="0.25">
      <c r="A174" s="32">
        <v>169</v>
      </c>
      <c r="B174" s="44" t="s">
        <v>65</v>
      </c>
      <c r="C174" s="47" t="s">
        <v>66</v>
      </c>
      <c r="D174" s="94" t="s">
        <v>425</v>
      </c>
      <c r="E174" s="67" t="s">
        <v>426</v>
      </c>
      <c r="F174" s="53" t="s">
        <v>69</v>
      </c>
      <c r="G174" s="34">
        <f t="shared" si="23"/>
        <v>15</v>
      </c>
      <c r="H174" s="34">
        <v>25</v>
      </c>
      <c r="I174" s="34">
        <v>1</v>
      </c>
      <c r="J174" s="154"/>
      <c r="K174" s="163"/>
      <c r="L174" s="170">
        <f t="shared" si="16"/>
        <v>0</v>
      </c>
      <c r="M174" s="68" t="s">
        <v>74</v>
      </c>
      <c r="N174" s="68"/>
      <c r="O174" s="68"/>
      <c r="P174" s="68" t="s">
        <v>71</v>
      </c>
      <c r="Q174" s="36">
        <v>20</v>
      </c>
      <c r="R174" s="68"/>
      <c r="S174" s="68"/>
      <c r="T174" s="68"/>
      <c r="U174" s="68"/>
      <c r="V174" s="68"/>
      <c r="W174" s="68"/>
      <c r="X174" s="68"/>
      <c r="Y174" s="69"/>
      <c r="Z174" s="68"/>
      <c r="AA174" s="68"/>
      <c r="AB174" s="38">
        <f t="shared" si="17"/>
        <v>1</v>
      </c>
      <c r="AC174" s="38">
        <f t="shared" si="18"/>
        <v>1</v>
      </c>
      <c r="AD174" s="39">
        <f t="shared" si="19"/>
        <v>20</v>
      </c>
      <c r="AE174" s="70">
        <v>7</v>
      </c>
      <c r="AF174" s="71">
        <v>0</v>
      </c>
      <c r="AG174" s="71">
        <v>8</v>
      </c>
      <c r="AH174" s="41">
        <f t="shared" si="22"/>
        <v>8</v>
      </c>
      <c r="AI174" s="42">
        <f t="shared" si="20"/>
        <v>2835.4</v>
      </c>
      <c r="AJ174" s="43">
        <f t="shared" si="21"/>
        <v>7.5610666666666662</v>
      </c>
      <c r="AK174" s="44" t="s">
        <v>65</v>
      </c>
    </row>
    <row r="175" spans="1:37" ht="24.95" customHeight="1" x14ac:dyDescent="0.25">
      <c r="A175" s="32">
        <v>170</v>
      </c>
      <c r="B175" s="44" t="s">
        <v>65</v>
      </c>
      <c r="C175" s="47" t="s">
        <v>66</v>
      </c>
      <c r="D175" s="94" t="s">
        <v>427</v>
      </c>
      <c r="E175" s="67" t="s">
        <v>428</v>
      </c>
      <c r="F175" s="53" t="s">
        <v>69</v>
      </c>
      <c r="G175" s="34">
        <f t="shared" si="23"/>
        <v>15</v>
      </c>
      <c r="H175" s="34">
        <v>25</v>
      </c>
      <c r="I175" s="34">
        <v>2</v>
      </c>
      <c r="J175" s="154"/>
      <c r="K175" s="163"/>
      <c r="L175" s="170">
        <f t="shared" si="16"/>
        <v>0</v>
      </c>
      <c r="M175" s="68" t="s">
        <v>74</v>
      </c>
      <c r="N175" s="68"/>
      <c r="O175" s="68"/>
      <c r="P175" s="68" t="s">
        <v>71</v>
      </c>
      <c r="Q175" s="36">
        <v>20</v>
      </c>
      <c r="R175" s="68"/>
      <c r="S175" s="68"/>
      <c r="T175" s="68"/>
      <c r="U175" s="68"/>
      <c r="V175" s="68"/>
      <c r="W175" s="68"/>
      <c r="X175" s="68"/>
      <c r="Y175" s="69"/>
      <c r="Z175" s="68"/>
      <c r="AA175" s="68"/>
      <c r="AB175" s="38">
        <f t="shared" si="17"/>
        <v>1</v>
      </c>
      <c r="AC175" s="38">
        <f t="shared" si="18"/>
        <v>1</v>
      </c>
      <c r="AD175" s="39">
        <f t="shared" si="19"/>
        <v>20</v>
      </c>
      <c r="AE175" s="114">
        <v>7</v>
      </c>
      <c r="AF175" s="95">
        <v>8</v>
      </c>
      <c r="AG175" s="95">
        <v>0</v>
      </c>
      <c r="AH175" s="41">
        <f t="shared" si="22"/>
        <v>8</v>
      </c>
      <c r="AI175" s="42">
        <f t="shared" si="20"/>
        <v>2328.2000000000003</v>
      </c>
      <c r="AJ175" s="43">
        <f t="shared" si="21"/>
        <v>6.2085333333333343</v>
      </c>
      <c r="AK175" s="44" t="s">
        <v>65</v>
      </c>
    </row>
    <row r="176" spans="1:37" ht="24.95" customHeight="1" x14ac:dyDescent="0.25">
      <c r="A176" s="32">
        <v>171</v>
      </c>
      <c r="B176" s="44" t="s">
        <v>65</v>
      </c>
      <c r="C176" s="47" t="s">
        <v>66</v>
      </c>
      <c r="D176" s="94" t="s">
        <v>429</v>
      </c>
      <c r="E176" s="67" t="s">
        <v>430</v>
      </c>
      <c r="F176" s="53" t="s">
        <v>69</v>
      </c>
      <c r="G176" s="34">
        <f t="shared" si="23"/>
        <v>10</v>
      </c>
      <c r="H176" s="34">
        <v>25</v>
      </c>
      <c r="I176" s="34">
        <v>0</v>
      </c>
      <c r="J176" s="154"/>
      <c r="K176" s="166"/>
      <c r="L176" s="170">
        <f t="shared" si="16"/>
        <v>0</v>
      </c>
      <c r="M176" s="68" t="s">
        <v>74</v>
      </c>
      <c r="N176" s="68"/>
      <c r="O176" s="68"/>
      <c r="P176" s="68" t="s">
        <v>71</v>
      </c>
      <c r="Q176" s="36">
        <v>20</v>
      </c>
      <c r="R176" s="68"/>
      <c r="S176" s="68"/>
      <c r="T176" s="68"/>
      <c r="U176" s="68"/>
      <c r="V176" s="68"/>
      <c r="W176" s="68"/>
      <c r="X176" s="68"/>
      <c r="Y176" s="69"/>
      <c r="Z176" s="68"/>
      <c r="AA176" s="68"/>
      <c r="AB176" s="38">
        <f t="shared" si="17"/>
        <v>1</v>
      </c>
      <c r="AC176" s="38">
        <f t="shared" si="18"/>
        <v>1</v>
      </c>
      <c r="AD176" s="39">
        <f t="shared" si="19"/>
        <v>20</v>
      </c>
      <c r="AE176" s="70">
        <v>5</v>
      </c>
      <c r="AF176" s="71">
        <v>5</v>
      </c>
      <c r="AG176" s="71">
        <v>0</v>
      </c>
      <c r="AH176" s="41">
        <f t="shared" si="22"/>
        <v>5</v>
      </c>
      <c r="AI176" s="42">
        <f t="shared" si="20"/>
        <v>1921.6</v>
      </c>
      <c r="AJ176" s="43">
        <f t="shared" si="21"/>
        <v>7.686399999999999</v>
      </c>
      <c r="AK176" s="44" t="s">
        <v>65</v>
      </c>
    </row>
    <row r="177" spans="1:37" ht="24.95" customHeight="1" x14ac:dyDescent="0.25">
      <c r="A177" s="32">
        <v>172</v>
      </c>
      <c r="B177" s="44" t="s">
        <v>65</v>
      </c>
      <c r="C177" s="47" t="s">
        <v>66</v>
      </c>
      <c r="D177" s="94" t="s">
        <v>431</v>
      </c>
      <c r="E177" s="67" t="s">
        <v>432</v>
      </c>
      <c r="F177" s="53" t="s">
        <v>69</v>
      </c>
      <c r="G177" s="34">
        <f t="shared" si="23"/>
        <v>15</v>
      </c>
      <c r="H177" s="34">
        <v>25</v>
      </c>
      <c r="I177" s="34">
        <v>0</v>
      </c>
      <c r="J177" s="154"/>
      <c r="K177" s="163"/>
      <c r="L177" s="170">
        <f t="shared" si="16"/>
        <v>0</v>
      </c>
      <c r="M177" s="68" t="s">
        <v>74</v>
      </c>
      <c r="N177" s="68"/>
      <c r="O177" s="68"/>
      <c r="P177" s="68" t="s">
        <v>71</v>
      </c>
      <c r="Q177" s="36">
        <v>20</v>
      </c>
      <c r="R177" s="68"/>
      <c r="S177" s="68"/>
      <c r="T177" s="68"/>
      <c r="U177" s="68"/>
      <c r="V177" s="68"/>
      <c r="W177" s="68"/>
      <c r="X177" s="68"/>
      <c r="Y177" s="69"/>
      <c r="Z177" s="68"/>
      <c r="AA177" s="68"/>
      <c r="AB177" s="38">
        <f t="shared" si="17"/>
        <v>1</v>
      </c>
      <c r="AC177" s="38">
        <f t="shared" si="18"/>
        <v>1</v>
      </c>
      <c r="AD177" s="39">
        <f t="shared" si="19"/>
        <v>20</v>
      </c>
      <c r="AE177" s="70">
        <v>8</v>
      </c>
      <c r="AF177" s="71">
        <v>7</v>
      </c>
      <c r="AG177" s="71">
        <v>0</v>
      </c>
      <c r="AH177" s="41">
        <f t="shared" si="22"/>
        <v>7</v>
      </c>
      <c r="AI177" s="42">
        <f t="shared" si="20"/>
        <v>2328.2000000000003</v>
      </c>
      <c r="AJ177" s="43">
        <f t="shared" si="21"/>
        <v>6.2085333333333343</v>
      </c>
      <c r="AK177" s="44" t="s">
        <v>65</v>
      </c>
    </row>
    <row r="178" spans="1:37" ht="24.95" customHeight="1" x14ac:dyDescent="0.25">
      <c r="A178" s="32">
        <v>173</v>
      </c>
      <c r="B178" s="108" t="s">
        <v>65</v>
      </c>
      <c r="C178" s="47" t="s">
        <v>66</v>
      </c>
      <c r="D178" s="94" t="s">
        <v>433</v>
      </c>
      <c r="E178" s="67" t="s">
        <v>434</v>
      </c>
      <c r="F178" s="53" t="s">
        <v>69</v>
      </c>
      <c r="G178" s="34">
        <f t="shared" si="23"/>
        <v>15</v>
      </c>
      <c r="H178" s="34">
        <v>25</v>
      </c>
      <c r="I178" s="34">
        <v>1</v>
      </c>
      <c r="J178" s="154"/>
      <c r="K178" s="163"/>
      <c r="L178" s="170">
        <f t="shared" si="16"/>
        <v>0</v>
      </c>
      <c r="M178" s="68" t="s">
        <v>74</v>
      </c>
      <c r="N178" s="68"/>
      <c r="O178" s="68"/>
      <c r="P178" s="68" t="s">
        <v>71</v>
      </c>
      <c r="Q178" s="36">
        <v>20</v>
      </c>
      <c r="R178" s="68"/>
      <c r="S178" s="68"/>
      <c r="T178" s="68"/>
      <c r="U178" s="68"/>
      <c r="V178" s="68"/>
      <c r="W178" s="68"/>
      <c r="X178" s="68"/>
      <c r="Y178" s="69"/>
      <c r="Z178" s="68"/>
      <c r="AA178" s="68"/>
      <c r="AB178" s="38">
        <f t="shared" si="17"/>
        <v>1</v>
      </c>
      <c r="AC178" s="38">
        <f t="shared" si="18"/>
        <v>1</v>
      </c>
      <c r="AD178" s="39">
        <f t="shared" si="19"/>
        <v>20</v>
      </c>
      <c r="AE178" s="70">
        <v>7</v>
      </c>
      <c r="AF178" s="71">
        <v>8</v>
      </c>
      <c r="AG178" s="71">
        <v>0</v>
      </c>
      <c r="AH178" s="41">
        <f t="shared" si="22"/>
        <v>8</v>
      </c>
      <c r="AI178" s="42">
        <f t="shared" si="20"/>
        <v>2328.2000000000003</v>
      </c>
      <c r="AJ178" s="43">
        <f t="shared" si="21"/>
        <v>6.2085333333333343</v>
      </c>
      <c r="AK178" s="108" t="s">
        <v>65</v>
      </c>
    </row>
    <row r="179" spans="1:37" ht="24.95" customHeight="1" x14ac:dyDescent="0.25">
      <c r="A179" s="32">
        <v>174</v>
      </c>
      <c r="B179" s="56" t="s">
        <v>65</v>
      </c>
      <c r="C179" s="47" t="s">
        <v>66</v>
      </c>
      <c r="D179" s="100" t="s">
        <v>435</v>
      </c>
      <c r="E179" s="67" t="s">
        <v>436</v>
      </c>
      <c r="F179" s="53" t="s">
        <v>69</v>
      </c>
      <c r="G179" s="34">
        <f t="shared" si="23"/>
        <v>10</v>
      </c>
      <c r="H179" s="34">
        <v>20</v>
      </c>
      <c r="I179" s="34">
        <v>2</v>
      </c>
      <c r="J179" s="154"/>
      <c r="K179" s="163"/>
      <c r="L179" s="170">
        <f t="shared" si="16"/>
        <v>0</v>
      </c>
      <c r="M179" s="68" t="s">
        <v>74</v>
      </c>
      <c r="N179" s="68"/>
      <c r="O179" s="68"/>
      <c r="P179" s="68" t="s">
        <v>71</v>
      </c>
      <c r="Q179" s="36">
        <v>20</v>
      </c>
      <c r="R179" s="68"/>
      <c r="S179" s="68"/>
      <c r="T179" s="68"/>
      <c r="U179" s="68"/>
      <c r="V179" s="68"/>
      <c r="W179" s="68"/>
      <c r="X179" s="68"/>
      <c r="Y179" s="69"/>
      <c r="Z179" s="68"/>
      <c r="AA179" s="68"/>
      <c r="AB179" s="38">
        <f t="shared" si="17"/>
        <v>1</v>
      </c>
      <c r="AC179" s="38">
        <f t="shared" si="18"/>
        <v>1</v>
      </c>
      <c r="AD179" s="39">
        <f t="shared" si="19"/>
        <v>20</v>
      </c>
      <c r="AE179" s="114">
        <v>5</v>
      </c>
      <c r="AF179" s="95">
        <v>5</v>
      </c>
      <c r="AG179" s="95">
        <v>0</v>
      </c>
      <c r="AH179" s="41">
        <f t="shared" si="22"/>
        <v>5</v>
      </c>
      <c r="AI179" s="42">
        <f t="shared" si="20"/>
        <v>1715.6499999999999</v>
      </c>
      <c r="AJ179" s="43">
        <f t="shared" si="21"/>
        <v>8.5782500000000006</v>
      </c>
      <c r="AK179" s="56" t="s">
        <v>65</v>
      </c>
    </row>
    <row r="180" spans="1:37" ht="30" customHeight="1" x14ac:dyDescent="0.25">
      <c r="A180" s="32">
        <v>175</v>
      </c>
      <c r="B180" s="56" t="s">
        <v>65</v>
      </c>
      <c r="C180" s="47" t="s">
        <v>66</v>
      </c>
      <c r="D180" s="94" t="s">
        <v>437</v>
      </c>
      <c r="E180" s="67" t="s">
        <v>438</v>
      </c>
      <c r="F180" s="53" t="s">
        <v>69</v>
      </c>
      <c r="G180" s="34">
        <f t="shared" si="23"/>
        <v>15</v>
      </c>
      <c r="H180" s="34">
        <v>25</v>
      </c>
      <c r="I180" s="34">
        <v>1</v>
      </c>
      <c r="J180" s="154"/>
      <c r="K180" s="163"/>
      <c r="L180" s="170">
        <f t="shared" si="16"/>
        <v>0</v>
      </c>
      <c r="M180" s="68" t="s">
        <v>74</v>
      </c>
      <c r="N180" s="68"/>
      <c r="O180" s="68"/>
      <c r="P180" s="68" t="s">
        <v>71</v>
      </c>
      <c r="Q180" s="36">
        <v>20</v>
      </c>
      <c r="R180" s="68"/>
      <c r="S180" s="68"/>
      <c r="T180" s="68"/>
      <c r="U180" s="68"/>
      <c r="V180" s="68"/>
      <c r="W180" s="68"/>
      <c r="X180" s="68"/>
      <c r="Y180" s="69"/>
      <c r="Z180" s="68"/>
      <c r="AA180" s="68"/>
      <c r="AB180" s="38">
        <f t="shared" si="17"/>
        <v>1</v>
      </c>
      <c r="AC180" s="38">
        <f t="shared" si="18"/>
        <v>1</v>
      </c>
      <c r="AD180" s="39">
        <f t="shared" si="19"/>
        <v>20</v>
      </c>
      <c r="AE180" s="114">
        <v>8</v>
      </c>
      <c r="AF180" s="95">
        <v>7</v>
      </c>
      <c r="AG180" s="95">
        <v>0</v>
      </c>
      <c r="AH180" s="41">
        <f t="shared" si="22"/>
        <v>7</v>
      </c>
      <c r="AI180" s="42">
        <f t="shared" si="20"/>
        <v>2328.2000000000003</v>
      </c>
      <c r="AJ180" s="43">
        <f t="shared" si="21"/>
        <v>6.2085333333333343</v>
      </c>
      <c r="AK180" s="56" t="s">
        <v>65</v>
      </c>
    </row>
    <row r="181" spans="1:37" ht="30" customHeight="1" x14ac:dyDescent="0.25">
      <c r="A181" s="32">
        <v>176</v>
      </c>
      <c r="B181" s="89" t="s">
        <v>65</v>
      </c>
      <c r="C181" s="47" t="s">
        <v>66</v>
      </c>
      <c r="D181" s="94" t="s">
        <v>439</v>
      </c>
      <c r="E181" s="67" t="s">
        <v>440</v>
      </c>
      <c r="F181" s="53" t="s">
        <v>69</v>
      </c>
      <c r="G181" s="34">
        <f t="shared" si="23"/>
        <v>15</v>
      </c>
      <c r="H181" s="34">
        <v>20</v>
      </c>
      <c r="I181" s="34">
        <v>0</v>
      </c>
      <c r="J181" s="154"/>
      <c r="K181" s="163"/>
      <c r="L181" s="170">
        <f t="shared" si="16"/>
        <v>0</v>
      </c>
      <c r="M181" s="68" t="s">
        <v>74</v>
      </c>
      <c r="N181" s="68"/>
      <c r="O181" s="68"/>
      <c r="P181" s="68" t="s">
        <v>71</v>
      </c>
      <c r="Q181" s="36">
        <v>20</v>
      </c>
      <c r="R181" s="68"/>
      <c r="S181" s="68"/>
      <c r="T181" s="68"/>
      <c r="U181" s="68"/>
      <c r="V181" s="68"/>
      <c r="W181" s="68"/>
      <c r="X181" s="68"/>
      <c r="Y181" s="69"/>
      <c r="Z181" s="68"/>
      <c r="AA181" s="68"/>
      <c r="AB181" s="38">
        <f t="shared" si="17"/>
        <v>1</v>
      </c>
      <c r="AC181" s="38">
        <f t="shared" si="18"/>
        <v>1</v>
      </c>
      <c r="AD181" s="39">
        <f t="shared" si="19"/>
        <v>20</v>
      </c>
      <c r="AE181" s="70">
        <v>10</v>
      </c>
      <c r="AF181" s="71">
        <v>5</v>
      </c>
      <c r="AG181" s="71">
        <v>0</v>
      </c>
      <c r="AH181" s="41">
        <f t="shared" si="22"/>
        <v>5</v>
      </c>
      <c r="AI181" s="42">
        <f t="shared" si="20"/>
        <v>2122.25</v>
      </c>
      <c r="AJ181" s="43">
        <f t="shared" si="21"/>
        <v>7.0741666666666667</v>
      </c>
      <c r="AK181" s="89" t="s">
        <v>65</v>
      </c>
    </row>
    <row r="182" spans="1:37" ht="30" customHeight="1" x14ac:dyDescent="0.25">
      <c r="A182" s="32">
        <v>177</v>
      </c>
      <c r="B182" s="44" t="s">
        <v>110</v>
      </c>
      <c r="C182" s="47" t="s">
        <v>101</v>
      </c>
      <c r="D182" s="94" t="s">
        <v>441</v>
      </c>
      <c r="E182" s="67" t="s">
        <v>442</v>
      </c>
      <c r="F182" s="53" t="s">
        <v>69</v>
      </c>
      <c r="G182" s="34">
        <f t="shared" si="23"/>
        <v>10</v>
      </c>
      <c r="H182" s="34">
        <v>15</v>
      </c>
      <c r="I182" s="34">
        <v>0</v>
      </c>
      <c r="J182" s="154"/>
      <c r="K182" s="163"/>
      <c r="L182" s="170">
        <f t="shared" si="16"/>
        <v>0</v>
      </c>
      <c r="M182" s="68" t="s">
        <v>74</v>
      </c>
      <c r="N182" s="68" t="s">
        <v>71</v>
      </c>
      <c r="O182" s="36">
        <v>20</v>
      </c>
      <c r="P182" s="68" t="s">
        <v>71</v>
      </c>
      <c r="Q182" s="36">
        <v>20</v>
      </c>
      <c r="R182" s="68"/>
      <c r="S182" s="68"/>
      <c r="T182" s="68"/>
      <c r="U182" s="68"/>
      <c r="V182" s="68"/>
      <c r="W182" s="68"/>
      <c r="X182" s="68"/>
      <c r="Y182" s="69"/>
      <c r="Z182" s="68" t="s">
        <v>71</v>
      </c>
      <c r="AA182" s="38">
        <v>12</v>
      </c>
      <c r="AB182" s="38">
        <f t="shared" si="17"/>
        <v>3</v>
      </c>
      <c r="AC182" s="38">
        <f t="shared" si="18"/>
        <v>3</v>
      </c>
      <c r="AD182" s="39">
        <f t="shared" si="19"/>
        <v>20</v>
      </c>
      <c r="AE182" s="70">
        <v>10</v>
      </c>
      <c r="AF182" s="71">
        <v>0</v>
      </c>
      <c r="AG182" s="71">
        <v>0</v>
      </c>
      <c r="AH182" s="41">
        <f t="shared" si="22"/>
        <v>0</v>
      </c>
      <c r="AI182" s="42">
        <f t="shared" si="20"/>
        <v>1406.8</v>
      </c>
      <c r="AJ182" s="43">
        <f t="shared" si="21"/>
        <v>9.3786666666666658</v>
      </c>
      <c r="AK182" s="44" t="s">
        <v>110</v>
      </c>
    </row>
    <row r="183" spans="1:37" ht="30" customHeight="1" x14ac:dyDescent="0.25">
      <c r="A183" s="32">
        <v>178</v>
      </c>
      <c r="B183" s="44" t="s">
        <v>443</v>
      </c>
      <c r="C183" s="47" t="s">
        <v>84</v>
      </c>
      <c r="D183" s="94" t="s">
        <v>444</v>
      </c>
      <c r="E183" s="67" t="s">
        <v>445</v>
      </c>
      <c r="F183" s="53" t="s">
        <v>69</v>
      </c>
      <c r="G183" s="34">
        <f t="shared" si="23"/>
        <v>25</v>
      </c>
      <c r="H183" s="34">
        <v>30</v>
      </c>
      <c r="I183" s="34">
        <v>6</v>
      </c>
      <c r="J183" s="154"/>
      <c r="K183" s="163"/>
      <c r="L183" s="170">
        <f t="shared" si="16"/>
        <v>0</v>
      </c>
      <c r="M183" s="68" t="s">
        <v>74</v>
      </c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 t="s">
        <v>71</v>
      </c>
      <c r="Y183" s="37">
        <v>12</v>
      </c>
      <c r="Z183" s="68" t="s">
        <v>71</v>
      </c>
      <c r="AA183" s="38">
        <v>12</v>
      </c>
      <c r="AB183" s="38">
        <f t="shared" si="17"/>
        <v>2</v>
      </c>
      <c r="AC183" s="38">
        <f t="shared" si="18"/>
        <v>2</v>
      </c>
      <c r="AD183" s="39">
        <f t="shared" si="19"/>
        <v>12</v>
      </c>
      <c r="AE183" s="70">
        <v>21.5</v>
      </c>
      <c r="AF183" s="71">
        <v>0</v>
      </c>
      <c r="AG183" s="71">
        <v>3.5</v>
      </c>
      <c r="AH183" s="41">
        <f t="shared" si="22"/>
        <v>3.5</v>
      </c>
      <c r="AI183" s="42">
        <f t="shared" si="20"/>
        <v>3569.2499999999995</v>
      </c>
      <c r="AJ183" s="43">
        <f t="shared" si="21"/>
        <v>4.7589999999999995</v>
      </c>
      <c r="AK183" s="44" t="s">
        <v>443</v>
      </c>
    </row>
    <row r="184" spans="1:37" ht="30" customHeight="1" x14ac:dyDescent="0.25">
      <c r="A184" s="32">
        <v>179</v>
      </c>
      <c r="B184" s="44" t="s">
        <v>83</v>
      </c>
      <c r="C184" s="47" t="s">
        <v>84</v>
      </c>
      <c r="D184" s="94" t="s">
        <v>446</v>
      </c>
      <c r="E184" s="67" t="s">
        <v>447</v>
      </c>
      <c r="F184" s="53" t="s">
        <v>69</v>
      </c>
      <c r="G184" s="34">
        <f t="shared" si="23"/>
        <v>60</v>
      </c>
      <c r="H184" s="34">
        <v>30</v>
      </c>
      <c r="I184" s="34">
        <v>6</v>
      </c>
      <c r="J184" s="154"/>
      <c r="K184" s="163"/>
      <c r="L184" s="170">
        <f t="shared" si="16"/>
        <v>0</v>
      </c>
      <c r="M184" s="68" t="s">
        <v>74</v>
      </c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 t="s">
        <v>71</v>
      </c>
      <c r="Y184" s="37">
        <v>12</v>
      </c>
      <c r="Z184" s="68" t="s">
        <v>71</v>
      </c>
      <c r="AA184" s="38">
        <v>12</v>
      </c>
      <c r="AB184" s="38">
        <f t="shared" si="17"/>
        <v>2</v>
      </c>
      <c r="AC184" s="38">
        <f t="shared" si="18"/>
        <v>2</v>
      </c>
      <c r="AD184" s="39">
        <f t="shared" si="19"/>
        <v>12</v>
      </c>
      <c r="AE184" s="70">
        <v>50.5</v>
      </c>
      <c r="AF184" s="71">
        <v>0</v>
      </c>
      <c r="AG184" s="71">
        <v>9.5</v>
      </c>
      <c r="AH184" s="41">
        <f t="shared" si="22"/>
        <v>9.5</v>
      </c>
      <c r="AI184" s="42">
        <f t="shared" si="20"/>
        <v>6795.8499999999995</v>
      </c>
      <c r="AJ184" s="43">
        <f t="shared" si="21"/>
        <v>3.7754722222222217</v>
      </c>
      <c r="AK184" s="44" t="s">
        <v>83</v>
      </c>
    </row>
    <row r="185" spans="1:37" ht="30" customHeight="1" x14ac:dyDescent="0.25">
      <c r="A185" s="32">
        <v>180</v>
      </c>
      <c r="B185" s="44" t="s">
        <v>83</v>
      </c>
      <c r="C185" s="47" t="s">
        <v>84</v>
      </c>
      <c r="D185" s="94" t="s">
        <v>448</v>
      </c>
      <c r="E185" s="67" t="s">
        <v>449</v>
      </c>
      <c r="F185" s="53" t="s">
        <v>69</v>
      </c>
      <c r="G185" s="34">
        <f t="shared" si="23"/>
        <v>25</v>
      </c>
      <c r="H185" s="34">
        <v>25</v>
      </c>
      <c r="I185" s="34">
        <v>2</v>
      </c>
      <c r="J185" s="154"/>
      <c r="K185" s="163"/>
      <c r="L185" s="170">
        <f t="shared" si="16"/>
        <v>0</v>
      </c>
      <c r="M185" s="68" t="s">
        <v>74</v>
      </c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 t="s">
        <v>71</v>
      </c>
      <c r="Y185" s="37">
        <v>12</v>
      </c>
      <c r="Z185" s="68" t="s">
        <v>71</v>
      </c>
      <c r="AA185" s="38">
        <v>12</v>
      </c>
      <c r="AB185" s="38">
        <f t="shared" si="17"/>
        <v>2</v>
      </c>
      <c r="AC185" s="38">
        <f t="shared" si="18"/>
        <v>2</v>
      </c>
      <c r="AD185" s="39">
        <f t="shared" si="19"/>
        <v>12</v>
      </c>
      <c r="AE185" s="70">
        <v>20</v>
      </c>
      <c r="AF185" s="71">
        <v>0</v>
      </c>
      <c r="AG185" s="71">
        <v>5</v>
      </c>
      <c r="AH185" s="41">
        <f t="shared" si="22"/>
        <v>5</v>
      </c>
      <c r="AI185" s="42">
        <f t="shared" si="20"/>
        <v>3458.4</v>
      </c>
      <c r="AJ185" s="43">
        <f t="shared" si="21"/>
        <v>5.5334400000000006</v>
      </c>
      <c r="AK185" s="44" t="s">
        <v>83</v>
      </c>
    </row>
    <row r="186" spans="1:37" ht="30" customHeight="1" x14ac:dyDescent="0.25">
      <c r="A186" s="32">
        <v>181</v>
      </c>
      <c r="B186" s="44" t="s">
        <v>83</v>
      </c>
      <c r="C186" s="47" t="s">
        <v>84</v>
      </c>
      <c r="D186" s="94" t="s">
        <v>450</v>
      </c>
      <c r="E186" s="67" t="s">
        <v>451</v>
      </c>
      <c r="F186" s="53" t="s">
        <v>69</v>
      </c>
      <c r="G186" s="34">
        <f t="shared" si="23"/>
        <v>49</v>
      </c>
      <c r="H186" s="34">
        <v>30</v>
      </c>
      <c r="I186" s="34">
        <v>0</v>
      </c>
      <c r="J186" s="154"/>
      <c r="K186" s="163"/>
      <c r="L186" s="170">
        <f t="shared" si="16"/>
        <v>0</v>
      </c>
      <c r="M186" s="68" t="s">
        <v>74</v>
      </c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 t="s">
        <v>71</v>
      </c>
      <c r="Y186" s="37">
        <v>12</v>
      </c>
      <c r="Z186" s="68" t="s">
        <v>71</v>
      </c>
      <c r="AA186" s="38">
        <v>12</v>
      </c>
      <c r="AB186" s="38">
        <f t="shared" si="17"/>
        <v>2</v>
      </c>
      <c r="AC186" s="38">
        <f t="shared" si="18"/>
        <v>2</v>
      </c>
      <c r="AD186" s="39">
        <f t="shared" si="19"/>
        <v>12</v>
      </c>
      <c r="AE186" s="70">
        <v>49</v>
      </c>
      <c r="AF186" s="71">
        <v>0</v>
      </c>
      <c r="AG186" s="71">
        <v>0</v>
      </c>
      <c r="AH186" s="41">
        <f t="shared" si="22"/>
        <v>0</v>
      </c>
      <c r="AI186" s="42">
        <f t="shared" si="20"/>
        <v>5093.2299999999996</v>
      </c>
      <c r="AJ186" s="43">
        <f t="shared" si="21"/>
        <v>3.4647823129251698</v>
      </c>
      <c r="AK186" s="44" t="s">
        <v>83</v>
      </c>
    </row>
    <row r="187" spans="1:37" ht="39.950000000000003" customHeight="1" x14ac:dyDescent="0.25">
      <c r="A187" s="32">
        <v>182</v>
      </c>
      <c r="B187" s="44" t="s">
        <v>83</v>
      </c>
      <c r="C187" s="47" t="s">
        <v>84</v>
      </c>
      <c r="D187" s="108" t="s">
        <v>452</v>
      </c>
      <c r="E187" s="67" t="s">
        <v>453</v>
      </c>
      <c r="F187" s="53" t="s">
        <v>69</v>
      </c>
      <c r="G187" s="34">
        <f t="shared" si="23"/>
        <v>11</v>
      </c>
      <c r="H187" s="34">
        <v>30</v>
      </c>
      <c r="I187" s="34">
        <v>2</v>
      </c>
      <c r="J187" s="154"/>
      <c r="K187" s="163"/>
      <c r="L187" s="170">
        <f t="shared" si="16"/>
        <v>0</v>
      </c>
      <c r="M187" s="68" t="s">
        <v>74</v>
      </c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 t="s">
        <v>71</v>
      </c>
      <c r="Y187" s="37">
        <v>12</v>
      </c>
      <c r="Z187" s="68" t="s">
        <v>71</v>
      </c>
      <c r="AA187" s="38">
        <v>12</v>
      </c>
      <c r="AB187" s="38">
        <f t="shared" si="17"/>
        <v>2</v>
      </c>
      <c r="AC187" s="38">
        <f t="shared" si="18"/>
        <v>2</v>
      </c>
      <c r="AD187" s="39">
        <f t="shared" si="19"/>
        <v>12</v>
      </c>
      <c r="AE187" s="70">
        <v>1.5</v>
      </c>
      <c r="AF187" s="71">
        <v>0</v>
      </c>
      <c r="AG187" s="71">
        <v>9.5</v>
      </c>
      <c r="AH187" s="41">
        <f t="shared" si="22"/>
        <v>9.5</v>
      </c>
      <c r="AI187" s="42">
        <f t="shared" si="20"/>
        <v>2811.17</v>
      </c>
      <c r="AJ187" s="43">
        <f t="shared" si="21"/>
        <v>8.5186969696969701</v>
      </c>
      <c r="AK187" s="44" t="s">
        <v>83</v>
      </c>
    </row>
    <row r="188" spans="1:37" ht="39.950000000000003" customHeight="1" x14ac:dyDescent="0.25">
      <c r="A188" s="32">
        <v>183</v>
      </c>
      <c r="B188" s="44" t="s">
        <v>83</v>
      </c>
      <c r="C188" s="47" t="s">
        <v>84</v>
      </c>
      <c r="D188" s="101" t="s">
        <v>454</v>
      </c>
      <c r="E188" s="67" t="s">
        <v>455</v>
      </c>
      <c r="F188" s="53" t="s">
        <v>69</v>
      </c>
      <c r="G188" s="34">
        <f t="shared" si="23"/>
        <v>6</v>
      </c>
      <c r="H188" s="34">
        <v>30</v>
      </c>
      <c r="I188" s="34">
        <v>1</v>
      </c>
      <c r="J188" s="154"/>
      <c r="K188" s="163"/>
      <c r="L188" s="170">
        <f t="shared" si="16"/>
        <v>0</v>
      </c>
      <c r="M188" s="68" t="s">
        <v>74</v>
      </c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 t="s">
        <v>71</v>
      </c>
      <c r="Y188" s="37">
        <v>12</v>
      </c>
      <c r="Z188" s="68" t="s">
        <v>71</v>
      </c>
      <c r="AA188" s="38">
        <v>12</v>
      </c>
      <c r="AB188" s="38">
        <f t="shared" si="17"/>
        <v>2</v>
      </c>
      <c r="AC188" s="38">
        <f t="shared" si="18"/>
        <v>2</v>
      </c>
      <c r="AD188" s="39">
        <f t="shared" si="19"/>
        <v>12</v>
      </c>
      <c r="AE188" s="70">
        <v>1.5</v>
      </c>
      <c r="AF188" s="71">
        <v>1</v>
      </c>
      <c r="AG188" s="71">
        <v>3.5</v>
      </c>
      <c r="AH188" s="41">
        <f t="shared" si="22"/>
        <v>4.5</v>
      </c>
      <c r="AI188" s="42">
        <f t="shared" si="20"/>
        <v>2024.1699999999998</v>
      </c>
      <c r="AJ188" s="43">
        <f t="shared" si="21"/>
        <v>11.245388888888888</v>
      </c>
      <c r="AK188" s="44" t="s">
        <v>83</v>
      </c>
    </row>
    <row r="189" spans="1:37" ht="39.950000000000003" customHeight="1" x14ac:dyDescent="0.25">
      <c r="A189" s="32">
        <v>184</v>
      </c>
      <c r="B189" s="44" t="s">
        <v>83</v>
      </c>
      <c r="C189" s="47" t="s">
        <v>84</v>
      </c>
      <c r="D189" s="45" t="s">
        <v>456</v>
      </c>
      <c r="E189" s="48" t="s">
        <v>457</v>
      </c>
      <c r="F189" s="57" t="s">
        <v>125</v>
      </c>
      <c r="G189" s="34">
        <f t="shared" si="23"/>
        <v>19</v>
      </c>
      <c r="H189" s="34">
        <v>60</v>
      </c>
      <c r="I189" s="34">
        <v>0</v>
      </c>
      <c r="J189" s="154"/>
      <c r="K189" s="163"/>
      <c r="L189" s="170">
        <f t="shared" si="16"/>
        <v>0</v>
      </c>
      <c r="M189" s="68" t="s">
        <v>74</v>
      </c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 t="s">
        <v>71</v>
      </c>
      <c r="Y189" s="37">
        <v>12</v>
      </c>
      <c r="Z189" s="68" t="s">
        <v>71</v>
      </c>
      <c r="AA189" s="38">
        <v>12</v>
      </c>
      <c r="AB189" s="38">
        <f t="shared" si="17"/>
        <v>2</v>
      </c>
      <c r="AC189" s="38">
        <f t="shared" si="18"/>
        <v>2</v>
      </c>
      <c r="AD189" s="39">
        <f t="shared" si="19"/>
        <v>12</v>
      </c>
      <c r="AE189" s="115">
        <v>19</v>
      </c>
      <c r="AF189" s="40">
        <v>0</v>
      </c>
      <c r="AG189" s="40">
        <v>0</v>
      </c>
      <c r="AH189" s="41">
        <f t="shared" si="22"/>
        <v>0</v>
      </c>
      <c r="AI189" s="171">
        <f t="shared" si="20"/>
        <v>3683.5299999999997</v>
      </c>
      <c r="AJ189" s="43">
        <f t="shared" si="21"/>
        <v>3.2311666666666663</v>
      </c>
      <c r="AK189" s="44" t="s">
        <v>83</v>
      </c>
    </row>
    <row r="190" spans="1:37" ht="39.950000000000003" customHeight="1" x14ac:dyDescent="0.25">
      <c r="A190" s="32">
        <v>185</v>
      </c>
      <c r="B190" s="45" t="s">
        <v>83</v>
      </c>
      <c r="C190" s="45" t="s">
        <v>84</v>
      </c>
      <c r="D190" s="45" t="s">
        <v>458</v>
      </c>
      <c r="E190" s="48" t="s">
        <v>459</v>
      </c>
      <c r="F190" s="57" t="s">
        <v>125</v>
      </c>
      <c r="G190" s="34">
        <f t="shared" si="23"/>
        <v>49</v>
      </c>
      <c r="H190" s="34">
        <v>60</v>
      </c>
      <c r="I190" s="34">
        <v>0</v>
      </c>
      <c r="J190" s="154"/>
      <c r="K190" s="163"/>
      <c r="L190" s="170">
        <f t="shared" si="16"/>
        <v>0</v>
      </c>
      <c r="M190" s="68" t="s">
        <v>74</v>
      </c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 t="s">
        <v>71</v>
      </c>
      <c r="Y190" s="37">
        <v>12</v>
      </c>
      <c r="Z190" s="68" t="s">
        <v>71</v>
      </c>
      <c r="AA190" s="38">
        <v>12</v>
      </c>
      <c r="AB190" s="38">
        <f t="shared" si="17"/>
        <v>2</v>
      </c>
      <c r="AC190" s="38">
        <f t="shared" si="18"/>
        <v>2</v>
      </c>
      <c r="AD190" s="39">
        <f t="shared" si="19"/>
        <v>12</v>
      </c>
      <c r="AE190" s="115">
        <v>49</v>
      </c>
      <c r="AF190" s="40">
        <v>0</v>
      </c>
      <c r="AG190" s="40">
        <v>0</v>
      </c>
      <c r="AH190" s="41">
        <f t="shared" si="22"/>
        <v>0</v>
      </c>
      <c r="AI190" s="171">
        <f t="shared" si="20"/>
        <v>6123.1299999999992</v>
      </c>
      <c r="AJ190" s="43">
        <f t="shared" si="21"/>
        <v>2.0826972789115641</v>
      </c>
      <c r="AK190" s="45" t="s">
        <v>83</v>
      </c>
    </row>
    <row r="191" spans="1:37" ht="24.95" customHeight="1" x14ac:dyDescent="0.25">
      <c r="A191" s="32">
        <v>186</v>
      </c>
      <c r="B191" s="44" t="s">
        <v>83</v>
      </c>
      <c r="C191" s="47" t="s">
        <v>84</v>
      </c>
      <c r="D191" s="94" t="s">
        <v>460</v>
      </c>
      <c r="E191" s="67" t="s">
        <v>461</v>
      </c>
      <c r="F191" s="66" t="s">
        <v>69</v>
      </c>
      <c r="G191" s="34">
        <f t="shared" si="23"/>
        <v>90</v>
      </c>
      <c r="H191" s="34">
        <v>45</v>
      </c>
      <c r="I191" s="34">
        <v>6</v>
      </c>
      <c r="J191" s="154"/>
      <c r="K191" s="163"/>
      <c r="L191" s="170">
        <f t="shared" si="16"/>
        <v>0</v>
      </c>
      <c r="M191" s="68" t="s">
        <v>74</v>
      </c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 t="s">
        <v>71</v>
      </c>
      <c r="Y191" s="37">
        <v>12</v>
      </c>
      <c r="Z191" s="68" t="s">
        <v>71</v>
      </c>
      <c r="AA191" s="38">
        <v>12</v>
      </c>
      <c r="AB191" s="38">
        <f t="shared" si="17"/>
        <v>2</v>
      </c>
      <c r="AC191" s="38">
        <f t="shared" si="18"/>
        <v>2</v>
      </c>
      <c r="AD191" s="39">
        <f t="shared" si="19"/>
        <v>12</v>
      </c>
      <c r="AE191" s="70">
        <v>63.5</v>
      </c>
      <c r="AF191" s="71">
        <v>20</v>
      </c>
      <c r="AG191" s="71">
        <v>6.5</v>
      </c>
      <c r="AH191" s="41">
        <f t="shared" si="22"/>
        <v>26.5</v>
      </c>
      <c r="AI191" s="42">
        <f t="shared" si="20"/>
        <v>9663.1</v>
      </c>
      <c r="AJ191" s="43">
        <f t="shared" si="21"/>
        <v>2.3859506172839504</v>
      </c>
      <c r="AK191" s="44" t="s">
        <v>83</v>
      </c>
    </row>
    <row r="192" spans="1:37" ht="20.100000000000001" customHeight="1" x14ac:dyDescent="0.25">
      <c r="A192" s="199" t="s">
        <v>473</v>
      </c>
      <c r="B192" s="199"/>
      <c r="C192" s="199"/>
      <c r="D192" s="199"/>
      <c r="E192" s="199"/>
      <c r="F192" s="199"/>
      <c r="G192" s="199"/>
      <c r="H192" s="116"/>
      <c r="I192" s="116"/>
      <c r="J192" s="116"/>
      <c r="K192" s="116" t="s">
        <v>462</v>
      </c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7"/>
      <c r="AF192" s="117"/>
      <c r="AG192" s="117"/>
      <c r="AH192" s="118"/>
      <c r="AI192" s="119"/>
      <c r="AK192"/>
    </row>
    <row r="193" spans="1:37" ht="24.95" customHeight="1" x14ac:dyDescent="0.25">
      <c r="A193"/>
      <c r="F193" s="120" t="s">
        <v>463</v>
      </c>
      <c r="G193" s="121"/>
      <c r="H193" s="196" t="s">
        <v>464</v>
      </c>
      <c r="I193" s="197"/>
      <c r="J193" s="198"/>
      <c r="K193" s="122">
        <f>SUM(K6:K191)</f>
        <v>0</v>
      </c>
      <c r="L193" s="122">
        <f>SUBTOTAL(9,L6:L191)</f>
        <v>0</v>
      </c>
      <c r="M193" s="123"/>
      <c r="N193" s="123"/>
      <c r="O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>
        <f>COUNT(AB6:AB191)</f>
        <v>186</v>
      </c>
      <c r="AC193" s="123">
        <f>COUNT(AC6:AC191)</f>
        <v>186</v>
      </c>
      <c r="AD193" s="124">
        <f>SUBTOTAL(9,AD6:AD191)</f>
        <v>3227</v>
      </c>
      <c r="AE193" s="125"/>
      <c r="AF193" s="125"/>
      <c r="AG193" s="125"/>
      <c r="AH193" s="124">
        <f>SUBTOTAL(2,AH6:AH191)</f>
        <v>186</v>
      </c>
      <c r="AI193" s="119"/>
    </row>
    <row r="194" spans="1:37" ht="24.95" customHeight="1" x14ac:dyDescent="0.25">
      <c r="A194"/>
      <c r="C194" s="120"/>
      <c r="D194" s="126"/>
      <c r="E194" s="127"/>
      <c r="F194" s="203" t="s">
        <v>465</v>
      </c>
      <c r="G194" s="204"/>
      <c r="H194" s="193" t="s">
        <v>466</v>
      </c>
      <c r="I194" s="194"/>
      <c r="J194" s="195"/>
      <c r="K194" s="128">
        <f>COUNT(K6:K191)</f>
        <v>0</v>
      </c>
      <c r="AB194" s="129"/>
      <c r="AC194" s="130"/>
      <c r="AI194" s="119"/>
    </row>
    <row r="195" spans="1:37" ht="24.95" customHeight="1" x14ac:dyDescent="0.25">
      <c r="A195"/>
      <c r="C195" s="120"/>
      <c r="D195" s="126"/>
      <c r="E195" s="127"/>
      <c r="F195" s="127"/>
      <c r="H195" s="205" t="s">
        <v>467</v>
      </c>
      <c r="I195" s="206"/>
      <c r="J195" s="207"/>
      <c r="K195" s="124">
        <f>L193</f>
        <v>0</v>
      </c>
      <c r="AB195" s="129"/>
      <c r="AC195" s="130"/>
    </row>
    <row r="196" spans="1:37" ht="24.95" customHeight="1" x14ac:dyDescent="0.25">
      <c r="A196"/>
      <c r="C196" s="120"/>
      <c r="D196" s="126"/>
      <c r="E196" s="127"/>
      <c r="F196" s="208" t="s">
        <v>468</v>
      </c>
      <c r="G196" s="209" t="s">
        <v>469</v>
      </c>
      <c r="H196" s="205" t="s">
        <v>470</v>
      </c>
      <c r="I196" s="206"/>
      <c r="J196" s="207"/>
      <c r="K196" s="131" t="e">
        <f>L193/K193</f>
        <v>#DIV/0!</v>
      </c>
      <c r="AB196" s="129"/>
      <c r="AC196" s="130"/>
    </row>
    <row r="197" spans="1:37" ht="24.95" customHeight="1" x14ac:dyDescent="0.25">
      <c r="A197"/>
      <c r="B197" s="1"/>
      <c r="C197" s="1"/>
      <c r="D197" s="1"/>
      <c r="E197" s="1"/>
      <c r="F197" s="1" t="s">
        <v>471</v>
      </c>
      <c r="G197" s="132"/>
      <c r="H197" s="193" t="s">
        <v>472</v>
      </c>
      <c r="I197" s="194"/>
      <c r="J197" s="195"/>
      <c r="K197" s="124">
        <f>AD193</f>
        <v>3227</v>
      </c>
      <c r="AK197" s="1"/>
    </row>
    <row r="198" spans="1:37" ht="20.100000000000001" customHeight="1" x14ac:dyDescent="0.25">
      <c r="A198"/>
      <c r="C198" s="18"/>
    </row>
    <row r="199" spans="1:37" ht="20.100000000000001" customHeight="1" x14ac:dyDescent="0.25">
      <c r="A199"/>
      <c r="C199" s="18"/>
    </row>
    <row r="200" spans="1:37" ht="20.100000000000001" customHeight="1" x14ac:dyDescent="0.25">
      <c r="A200"/>
      <c r="C200" s="18"/>
    </row>
  </sheetData>
  <autoFilter ref="A5:AJ197"/>
  <mergeCells count="22">
    <mergeCell ref="AE4:AH4"/>
    <mergeCell ref="AI4:AJ4"/>
    <mergeCell ref="H197:J197"/>
    <mergeCell ref="H193:J193"/>
    <mergeCell ref="A192:G192"/>
    <mergeCell ref="Z4:AA4"/>
    <mergeCell ref="AB4:AD4"/>
    <mergeCell ref="F194:G194"/>
    <mergeCell ref="H194:J194"/>
    <mergeCell ref="H195:J195"/>
    <mergeCell ref="F196:G196"/>
    <mergeCell ref="H196:J196"/>
    <mergeCell ref="E2:H3"/>
    <mergeCell ref="O3:AD3"/>
    <mergeCell ref="A4:I4"/>
    <mergeCell ref="J4:L4"/>
    <mergeCell ref="N4:O4"/>
    <mergeCell ref="P4:Q4"/>
    <mergeCell ref="R4:S4"/>
    <mergeCell ref="T4:U4"/>
    <mergeCell ref="V4:W4"/>
    <mergeCell ref="X4:Y4"/>
  </mergeCells>
  <printOptions horizontalCentered="1"/>
  <pageMargins left="0.51181102362204722" right="0.31496062992125984" top="0.55118110236220474" bottom="0.35433070866141736" header="0.31496062992125984" footer="0.31496062992125984"/>
  <pageSetup paperSize="9" scale="13" fitToHeight="6" orientation="portrait" r:id="rId1"/>
  <rowBreaks count="1" manualBreakCount="1">
    <brk id="197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FMG09-SFTT-43</vt:lpstr>
      <vt:lpstr>Nota 1</vt:lpstr>
      <vt:lpstr>Cálculos CAT v113</vt:lpstr>
      <vt:lpstr>'Cálculos CAT v113'!Área_de_impresión</vt:lpstr>
      <vt:lpstr>'Nota 1'!Área_de_impresión</vt:lpstr>
      <vt:lpstr>'FMG09-SFTT-43'!Títulos_a_imprimir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GARCIA, ANDRES</dc:creator>
  <cp:lastModifiedBy>LOPEZ GARCIA, ANDRES</cp:lastModifiedBy>
  <cp:lastPrinted>2025-03-21T07:27:13Z</cp:lastPrinted>
  <dcterms:created xsi:type="dcterms:W3CDTF">2017-02-01T18:24:23Z</dcterms:created>
  <dcterms:modified xsi:type="dcterms:W3CDTF">2025-11-10T07:56:08Z</dcterms:modified>
</cp:coreProperties>
</file>